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5340"/>
  </bookViews>
  <sheets>
    <sheet name="Travel" sheetId="6" r:id="rId1"/>
    <sheet name="Hospitality " sheetId="5" r:id="rId2"/>
    <sheet name="Gifts " sheetId="4" r:id="rId3"/>
    <sheet name="Other Expenses " sheetId="3" r:id="rId4"/>
  </sheets>
  <definedNames>
    <definedName name="_xlnm._FilterDatabase" localSheetId="0" hidden="1">Travel!$A$14:$E$143</definedName>
  </definedNames>
  <calcPr calcId="145621"/>
</workbook>
</file>

<file path=xl/calcChain.xml><?xml version="1.0" encoding="utf-8"?>
<calcChain xmlns="http://schemas.openxmlformats.org/spreadsheetml/2006/main">
  <c r="B23" i="3" l="1"/>
  <c r="B114" i="6"/>
  <c r="B100" i="6"/>
  <c r="B80" i="6"/>
  <c r="B64" i="6"/>
  <c r="B51" i="6"/>
  <c r="B30" i="6"/>
  <c r="B134" i="6"/>
  <c r="B133" i="6"/>
  <c r="B129" i="6"/>
  <c r="B127" i="6"/>
  <c r="B124" i="6"/>
  <c r="B121" i="6"/>
  <c r="B122" i="6"/>
  <c r="B109" i="6"/>
  <c r="B108" i="6"/>
  <c r="B19" i="6"/>
  <c r="B136" i="6"/>
  <c r="B37" i="6"/>
  <c r="B38" i="6"/>
  <c r="B58" i="6"/>
  <c r="B57" i="6"/>
  <c r="B56" i="6"/>
  <c r="B49" i="6"/>
  <c r="B31" i="6"/>
  <c r="B28" i="6"/>
  <c r="B22" i="6"/>
  <c r="B144" i="6"/>
  <c r="B97" i="6"/>
  <c r="B95" i="6"/>
  <c r="B126" i="6"/>
  <c r="D12" i="4"/>
  <c r="B13" i="5"/>
  <c r="B11" i="6"/>
</calcChain>
</file>

<file path=xl/sharedStrings.xml><?xml version="1.0" encoding="utf-8"?>
<sst xmlns="http://schemas.openxmlformats.org/spreadsheetml/2006/main" count="469" uniqueCount="176">
  <si>
    <t>Date</t>
  </si>
  <si>
    <t>Chief Executive Expense Disclosure</t>
  </si>
  <si>
    <t xml:space="preserve">Organisation Name </t>
  </si>
  <si>
    <t>Chief Executive</t>
  </si>
  <si>
    <t>Disclosure period</t>
  </si>
  <si>
    <t>International, domestic and local travel expenses</t>
  </si>
  <si>
    <t xml:space="preserve">
All expenses incurred by CE during international, domestic and local travel. For international travel, group expenses relating to each trip.
</t>
  </si>
  <si>
    <t>Date(s)</t>
  </si>
  <si>
    <t>Sub total</t>
  </si>
  <si>
    <t>DomesticTravel (within NZ, including travel to and from local airport)</t>
  </si>
  <si>
    <t>Date(s):</t>
  </si>
  <si>
    <t>Cost ($)
exc GST</t>
  </si>
  <si>
    <t>Location</t>
  </si>
  <si>
    <t>Auckland</t>
  </si>
  <si>
    <t>Local Travel (within City, excluding travel to airport)</t>
  </si>
  <si>
    <t>Total travel expenses</t>
  </si>
  <si>
    <t>Hospitality</t>
  </si>
  <si>
    <t>All hospitality expenses provided by the CE in the context of his/her job to anyone external to the Public Service or statutory Crown entities.</t>
  </si>
  <si>
    <t>Location/s</t>
  </si>
  <si>
    <t>No information to disclose</t>
  </si>
  <si>
    <t xml:space="preserve">Total  expenses </t>
  </si>
  <si>
    <t>`</t>
  </si>
  <si>
    <t>All gifts, invitations to events and other hospitality, of $50 or more in total value per year, offered to the CE by people external to the organisation</t>
  </si>
  <si>
    <t>Gifts  and hospitality</t>
  </si>
  <si>
    <t>Comments</t>
  </si>
  <si>
    <t>Total gifts &amp; benefits</t>
  </si>
  <si>
    <t>All other expenditure incurred by the chief executive that is not travel, hospitality or gifts</t>
  </si>
  <si>
    <t>All Other Expenses</t>
  </si>
  <si>
    <t>Wellington</t>
  </si>
  <si>
    <t>Total other expenses</t>
  </si>
  <si>
    <t>Christchurch</t>
  </si>
  <si>
    <t>January 2018</t>
  </si>
  <si>
    <t>Dunedin</t>
  </si>
  <si>
    <t>Kerikeri</t>
  </si>
  <si>
    <t>February 2018</t>
  </si>
  <si>
    <t>Rotorua</t>
  </si>
  <si>
    <t>Taxi</t>
  </si>
  <si>
    <t>March 2018</t>
  </si>
  <si>
    <t>Napier</t>
  </si>
  <si>
    <t>Taupo</t>
  </si>
  <si>
    <t>Oranga Tamariki—Ministry for Children</t>
  </si>
  <si>
    <t>1 July 2017 - 30 June 2018</t>
  </si>
  <si>
    <t>Gráinne Moss</t>
  </si>
  <si>
    <t>Cost ($)
(exc GST )</t>
  </si>
  <si>
    <t>Nature</t>
  </si>
  <si>
    <t xml:space="preserve">Comment / explanation </t>
  </si>
  <si>
    <t>Senior Leadership Strategy session Christchurch</t>
  </si>
  <si>
    <t>Travel to external engagement Wellington</t>
  </si>
  <si>
    <t>Accommodation for one person</t>
  </si>
  <si>
    <t>Motor vehicle rental</t>
  </si>
  <si>
    <t>Launch of Te Toa Matataki programme</t>
  </si>
  <si>
    <t>Airfare for one person</t>
  </si>
  <si>
    <t>Hamilton</t>
  </si>
  <si>
    <t>Invercargill</t>
  </si>
  <si>
    <t>Stakeholder engagement</t>
  </si>
  <si>
    <t>Guest speaker: Social Service Providers Aotearoa</t>
  </si>
  <si>
    <t>Whangarei</t>
  </si>
  <si>
    <t>New Plymouth</t>
  </si>
  <si>
    <t>Tauranga</t>
  </si>
  <si>
    <t>June 2017</t>
  </si>
  <si>
    <t>July 2017</t>
  </si>
  <si>
    <t>August 2017</t>
  </si>
  <si>
    <t>September 2017</t>
  </si>
  <si>
    <t>October 2017</t>
  </si>
  <si>
    <t>Cellphone and mobile data charges</t>
  </si>
  <si>
    <t>Vodafone charges</t>
  </si>
  <si>
    <t>November 2017</t>
  </si>
  <si>
    <t>December 2017</t>
  </si>
  <si>
    <t>April 2018</t>
  </si>
  <si>
    <t>May 2018</t>
  </si>
  <si>
    <t>June 2018</t>
  </si>
  <si>
    <t xml:space="preserve">Purpose of trip </t>
  </si>
  <si>
    <t xml:space="preserve">Nature </t>
  </si>
  <si>
    <t>Taxi to Wellington Airport</t>
  </si>
  <si>
    <t>Taxi from Wellington Airport</t>
  </si>
  <si>
    <t>Guest speaker: 2017 National Family Law Conference</t>
  </si>
  <si>
    <t>Guest speaker:  Women in Public Sector Summit</t>
  </si>
  <si>
    <t>Waikato Staff Engagement Forum</t>
  </si>
  <si>
    <t>Te Reo Lessons</t>
  </si>
  <si>
    <t>Nelson</t>
  </si>
  <si>
    <t>Refunded airfare for one person</t>
  </si>
  <si>
    <t>Iwi Engagement Kings Buffet, Tūrangawaewae marae</t>
  </si>
  <si>
    <t>Gore</t>
  </si>
  <si>
    <t>Stakeholder engagement Auckland</t>
  </si>
  <si>
    <t>External speaking engagement:  Social Services Providers Association</t>
  </si>
  <si>
    <t>Taxi from venue</t>
  </si>
  <si>
    <t>Korowai Manaaki Youth Justice Residence</t>
  </si>
  <si>
    <t>Homai Site and Staff engagement</t>
  </si>
  <si>
    <t>Otahuhu Site and Staff engagement</t>
  </si>
  <si>
    <t>Waitomo Papakainga</t>
  </si>
  <si>
    <t>Media:  7 Sharp interview</t>
  </si>
  <si>
    <t>Auckland Youth Justice and Youth Court</t>
  </si>
  <si>
    <t>Media:  TVNZ interview</t>
  </si>
  <si>
    <t>Senior Leadership Strategy session Auckland</t>
  </si>
  <si>
    <t>External stakeholders Auckland</t>
  </si>
  <si>
    <t>Oranga Tamariki Global Women Mentors</t>
  </si>
  <si>
    <t>Ellerslie Site and Staff engagement</t>
  </si>
  <si>
    <t>Whakatane Site and Staff engagement</t>
  </si>
  <si>
    <t>Te Korowai Aroha O Aotearoa Indigenous Education &amp; Training</t>
  </si>
  <si>
    <t xml:space="preserve">Invercargill Site and Staff engagement </t>
  </si>
  <si>
    <t>Gore Site and Staff engagement</t>
  </si>
  <si>
    <t>Balclutha Site and Staff engagement</t>
  </si>
  <si>
    <t>Alexandra Site and Staff engagement</t>
  </si>
  <si>
    <t>Wellington Airport Parking</t>
  </si>
  <si>
    <t>Iwi Engagement Tuhoe</t>
  </si>
  <si>
    <t xml:space="preserve">Purpose </t>
  </si>
  <si>
    <t xml:space="preserve">Reason </t>
  </si>
  <si>
    <t>Cost ($) exc GST</t>
  </si>
  <si>
    <t>Professional Development</t>
  </si>
  <si>
    <t>Cancelled Stakeholder engagement due to weather</t>
  </si>
  <si>
    <t>13/09/2017 - 15/09/17</t>
  </si>
  <si>
    <t>27/09/2017 - 29/09/17</t>
  </si>
  <si>
    <t>19/12/2017 - 20/12/2017</t>
  </si>
  <si>
    <t>Stakeholder Engagement Auckland</t>
  </si>
  <si>
    <t>Auckland CBD Parking</t>
  </si>
  <si>
    <t>22/03/2018 - 23/03/18</t>
  </si>
  <si>
    <t>22/02/2018 - 23/02/2018</t>
  </si>
  <si>
    <t>2/05/2018 - 03/05/2018</t>
  </si>
  <si>
    <t>10/05/2018 - 11/05/2018</t>
  </si>
  <si>
    <t>International Travel (including  travel within NZ at beginning and end of overseas trip)</t>
  </si>
  <si>
    <t>Cost (NZ$)
exc GST</t>
  </si>
  <si>
    <t>An Evening with US President Barack Obama</t>
  </si>
  <si>
    <t>Westpac New Zealand</t>
  </si>
  <si>
    <t>Value unknown</t>
  </si>
  <si>
    <t>No. of items = 1</t>
  </si>
  <si>
    <t>No hospitality offered to third parties to be disclosed for this period</t>
  </si>
  <si>
    <t>24/08/2017 - 25/08/2017</t>
  </si>
  <si>
    <t>Maori Women's Welfare League</t>
  </si>
  <si>
    <t>New Plymouth Site and Staff engagement</t>
  </si>
  <si>
    <t>Guest speaker:  Fostering for Kids conference Christchurch</t>
  </si>
  <si>
    <t>Whangaia Nga Pa Harakeke, Counties Manakau</t>
  </si>
  <si>
    <t>Kaupapa Maori Transition Home</t>
  </si>
  <si>
    <t>Tauranga Site and Staff engagement</t>
  </si>
  <si>
    <t>Napier Site and Staff engagement</t>
  </si>
  <si>
    <t>Harold Holt Family Home</t>
  </si>
  <si>
    <t>Ikaroa Rangatahi Service / Awhina Whanau Service</t>
  </si>
  <si>
    <t>Manuwera Site and Staff engagement</t>
  </si>
  <si>
    <t>Grey Lynn Site and Staff engagement</t>
  </si>
  <si>
    <t>Iwi engagement Ngai Tahu</t>
  </si>
  <si>
    <t>College Road Youth Home</t>
  </si>
  <si>
    <t>Orewa Site and Staff Engagements</t>
  </si>
  <si>
    <t>Takapuna Site and Staff Engagements</t>
  </si>
  <si>
    <t>Services for Children and Families South Staff Forum Christchurch</t>
  </si>
  <si>
    <t>Site Managers Forum Auckland</t>
  </si>
  <si>
    <t>Panmure Site and Staff engagement</t>
  </si>
  <si>
    <t>Taupo Site and Staff engagement</t>
  </si>
  <si>
    <t>Shared Agency MOU Signing with Ngati Tuwharetoa</t>
  </si>
  <si>
    <t>Kaupapa Maori Transition Whare Opening</t>
  </si>
  <si>
    <t>Rangiora Site and Staff engagement</t>
  </si>
  <si>
    <t>Stakeholder engagement Christchurch</t>
  </si>
  <si>
    <t>Australasian Juvenile Justice Administrators Christchurch</t>
  </si>
  <si>
    <t>Hastings Site and Staff engagement</t>
  </si>
  <si>
    <t>Te Puna Wai ō Tuhinapo Youth Justice Residence</t>
  </si>
  <si>
    <t>Christchurch West Site and Staff engagement</t>
  </si>
  <si>
    <t>Te Maioha o Parekarangi Youth Justice Residential centre</t>
  </si>
  <si>
    <t>Guest speak:  LincC Activator - Business to Community</t>
  </si>
  <si>
    <t>Partnering for Outcomes Regional Hui Nelson</t>
  </si>
  <si>
    <t>Stakeholder engagement Nelson</t>
  </si>
  <si>
    <t>Partnering for Outcomes Regional Hui Rotorua</t>
  </si>
  <si>
    <t>Stakeholder engagement Rotorua</t>
  </si>
  <si>
    <t>Official opening Ngati Raninui Home</t>
  </si>
  <si>
    <t>Te Tuinga Whanga Social Service Trust</t>
  </si>
  <si>
    <t>Gifts and Benefits over $50 annual value</t>
  </si>
  <si>
    <t>Description</t>
  </si>
  <si>
    <t xml:space="preserve">Offered by </t>
  </si>
  <si>
    <t>Estimated value (NZ$)
(exc GST)</t>
  </si>
  <si>
    <t>Kaikohe Site and Staff engagement</t>
  </si>
  <si>
    <t>Iwi Engagement Ngaphui</t>
  </si>
  <si>
    <t>Will Street Remand Home</t>
  </si>
  <si>
    <t>Puketai Care and Protection Residence</t>
  </si>
  <si>
    <t>Dunedin Site and Staff engagement</t>
  </si>
  <si>
    <t>Stakeholder Engagement Dunedin</t>
  </si>
  <si>
    <t>Guest speaker: Family Works Northern Conference Auckland</t>
  </si>
  <si>
    <t>Service fee Travel Agent</t>
  </si>
  <si>
    <t>Taxi to Accommodation</t>
  </si>
  <si>
    <t xml:space="preserve">Hospitality offered to third parties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</si>
</sst>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0" formatCode="_(&quot;$&quot;* #,##0.00_);_(&quot;$&quot;* \(#,##0.00\);_(&quot;$&quot;* &quot;-&quot;??_);_(@_)"/>
    <numFmt numFmtId="171" formatCode="_(* #,##0.00_);_(* \(#,##0.00\);_(* &quot;-&quot;??_);_(@_)"/>
    <numFmt numFmtId="173" formatCode="&quot;$&quot;#,##0.00"/>
    <numFmt numFmtId="174" formatCode="0.00_ ;[Red]\-0.00\ "/>
  </numFmts>
  <fonts count="4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1"/>
      <color indexed="8"/>
      <name val="Arial Mäo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Roboto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color theme="1"/>
      <name val="Arial Mäori"/>
      <family val="2"/>
    </font>
    <font>
      <sz val="10"/>
      <color theme="1"/>
      <name val="Arial"/>
      <family val="2"/>
    </font>
    <font>
      <sz val="10"/>
      <color theme="1"/>
      <name val="Roboto"/>
      <family val="2"/>
    </font>
    <font>
      <sz val="10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3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1" applyNumberFormat="0" applyAlignment="0" applyProtection="0"/>
    <xf numFmtId="0" fontId="37" fillId="0" borderId="6" applyNumberFormat="0" applyFill="0" applyAlignment="0" applyProtection="0"/>
    <xf numFmtId="0" fontId="38" fillId="9" borderId="0" applyNumberFormat="0" applyBorder="0" applyAlignment="0" applyProtection="0"/>
    <xf numFmtId="0" fontId="43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2" fillId="0" borderId="0"/>
    <xf numFmtId="0" fontId="14" fillId="0" borderId="0"/>
    <xf numFmtId="0" fontId="2" fillId="0" borderId="0"/>
    <xf numFmtId="0" fontId="2" fillId="0" borderId="0"/>
    <xf numFmtId="0" fontId="3" fillId="0" borderId="0"/>
    <xf numFmtId="0" fontId="42" fillId="0" borderId="0"/>
    <xf numFmtId="0" fontId="43" fillId="0" borderId="0"/>
    <xf numFmtId="0" fontId="4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2" fillId="0" borderId="0"/>
    <xf numFmtId="0" fontId="44" fillId="0" borderId="0"/>
    <xf numFmtId="0" fontId="3" fillId="6" borderId="7" applyNumberFormat="0" applyFont="0" applyAlignment="0" applyProtection="0"/>
    <xf numFmtId="0" fontId="39" fillId="15" borderId="8" applyNumberFormat="0" applyAlignment="0" applyProtection="0"/>
    <xf numFmtId="0" fontId="4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/>
    <xf numFmtId="0" fontId="7" fillId="0" borderId="0" xfId="61" applyFont="1" applyBorder="1" applyAlignment="1">
      <alignment wrapText="1"/>
    </xf>
    <xf numFmtId="0" fontId="43" fillId="0" borderId="0" xfId="61" applyAlignment="1">
      <alignment vertical="top" wrapText="1"/>
    </xf>
    <xf numFmtId="0" fontId="19" fillId="0" borderId="0" xfId="61" applyFont="1" applyBorder="1" applyAlignment="1">
      <alignment wrapText="1"/>
    </xf>
    <xf numFmtId="0" fontId="43" fillId="0" borderId="0" xfId="61" applyBorder="1" applyAlignment="1">
      <alignment vertical="top"/>
    </xf>
    <xf numFmtId="0" fontId="18" fillId="0" borderId="0" xfId="61" applyFont="1" applyBorder="1"/>
    <xf numFmtId="0" fontId="6" fillId="0" borderId="0" xfId="61" applyFont="1" applyBorder="1" applyAlignment="1">
      <alignment vertical="center" wrapText="1" readingOrder="1"/>
    </xf>
    <xf numFmtId="0" fontId="11" fillId="0" borderId="0" xfId="61" applyFont="1" applyFill="1" applyBorder="1" applyAlignment="1">
      <alignment wrapText="1"/>
    </xf>
    <xf numFmtId="0" fontId="11" fillId="17" borderId="10" xfId="61" applyFont="1" applyFill="1" applyBorder="1" applyAlignment="1">
      <alignment wrapText="1"/>
    </xf>
    <xf numFmtId="0" fontId="18" fillId="0" borderId="0" xfId="61" applyFont="1" applyFill="1" applyBorder="1"/>
    <xf numFmtId="0" fontId="18" fillId="0" borderId="11" xfId="61" applyFont="1" applyBorder="1" applyAlignment="1">
      <alignment wrapText="1"/>
    </xf>
    <xf numFmtId="0" fontId="18" fillId="0" borderId="0" xfId="61" applyFont="1" applyBorder="1" applyAlignment="1">
      <alignment wrapText="1"/>
    </xf>
    <xf numFmtId="0" fontId="18" fillId="0" borderId="12" xfId="61" applyFont="1" applyBorder="1" applyAlignment="1">
      <alignment wrapText="1"/>
    </xf>
    <xf numFmtId="0" fontId="13" fillId="18" borderId="13" xfId="61" applyFont="1" applyFill="1" applyBorder="1" applyAlignment="1">
      <alignment vertical="center" wrapText="1" readingOrder="1"/>
    </xf>
    <xf numFmtId="173" fontId="13" fillId="18" borderId="14" xfId="61" applyNumberFormat="1" applyFont="1" applyFill="1" applyBorder="1" applyAlignment="1">
      <alignment vertical="center" wrapText="1" readingOrder="1"/>
    </xf>
    <xf numFmtId="0" fontId="21" fillId="0" borderId="0" xfId="61" applyFont="1" applyBorder="1" applyAlignment="1">
      <alignment horizontal="center" vertical="center"/>
    </xf>
    <xf numFmtId="0" fontId="19" fillId="0" borderId="0" xfId="61" applyFont="1" applyBorder="1"/>
    <xf numFmtId="0" fontId="22" fillId="0" borderId="0" xfId="61" applyFont="1" applyBorder="1"/>
    <xf numFmtId="0" fontId="19" fillId="0" borderId="12" xfId="61" applyFont="1" applyBorder="1" applyAlignment="1">
      <alignment wrapText="1"/>
    </xf>
    <xf numFmtId="0" fontId="19" fillId="0" borderId="11" xfId="61" applyFont="1" applyBorder="1" applyAlignment="1">
      <alignment wrapText="1"/>
    </xf>
    <xf numFmtId="0" fontId="18" fillId="0" borderId="0" xfId="61" applyFont="1"/>
    <xf numFmtId="0" fontId="18" fillId="0" borderId="0" xfId="61" applyFont="1" applyAlignment="1">
      <alignment wrapText="1"/>
    </xf>
    <xf numFmtId="0" fontId="43" fillId="0" borderId="0" xfId="61" applyAlignment="1">
      <alignment horizontal="left" vertical="top" wrapText="1"/>
    </xf>
    <xf numFmtId="0" fontId="7" fillId="0" borderId="0" xfId="61" applyFont="1" applyBorder="1" applyAlignment="1">
      <alignment vertical="top" wrapText="1"/>
    </xf>
    <xf numFmtId="0" fontId="7" fillId="0" borderId="14" xfId="61" applyFont="1" applyBorder="1" applyAlignment="1">
      <alignment vertical="top" wrapText="1"/>
    </xf>
    <xf numFmtId="0" fontId="43" fillId="0" borderId="0" xfId="61" applyFill="1" applyBorder="1" applyAlignment="1">
      <alignment vertical="top" wrapText="1"/>
    </xf>
    <xf numFmtId="0" fontId="7" fillId="0" borderId="15" xfId="61" applyFont="1" applyBorder="1" applyAlignment="1">
      <alignment vertical="top" wrapText="1"/>
    </xf>
    <xf numFmtId="0" fontId="43" fillId="0" borderId="15" xfId="61" applyBorder="1" applyAlignment="1">
      <alignment vertical="top" wrapText="1"/>
    </xf>
    <xf numFmtId="0" fontId="43" fillId="0" borderId="0" xfId="61" applyBorder="1" applyAlignment="1">
      <alignment vertical="top" wrapText="1"/>
    </xf>
    <xf numFmtId="0" fontId="7" fillId="0" borderId="13" xfId="61" applyFont="1" applyBorder="1" applyAlignment="1">
      <alignment horizontal="left" vertical="top" wrapText="1"/>
    </xf>
    <xf numFmtId="0" fontId="43" fillId="0" borderId="0" xfId="61" applyBorder="1" applyAlignment="1">
      <alignment horizontal="left" vertical="top" wrapText="1"/>
    </xf>
    <xf numFmtId="0" fontId="19" fillId="0" borderId="0" xfId="61" applyFont="1" applyBorder="1" applyAlignment="1">
      <alignment horizontal="left" vertical="top" wrapText="1"/>
    </xf>
    <xf numFmtId="0" fontId="43" fillId="0" borderId="0" xfId="61" applyBorder="1" applyAlignment="1">
      <alignment horizontal="left" vertical="top"/>
    </xf>
    <xf numFmtId="0" fontId="7" fillId="0" borderId="0" xfId="61" applyFont="1" applyFill="1" applyBorder="1" applyAlignment="1">
      <alignment vertical="top" wrapText="1"/>
    </xf>
    <xf numFmtId="0" fontId="25" fillId="0" borderId="0" xfId="61" applyFont="1" applyAlignment="1">
      <alignment vertical="top" wrapText="1"/>
    </xf>
    <xf numFmtId="0" fontId="13" fillId="0" borderId="0" xfId="61" applyFont="1" applyBorder="1" applyAlignment="1">
      <alignment vertical="top" wrapText="1"/>
    </xf>
    <xf numFmtId="0" fontId="3" fillId="0" borderId="0" xfId="71" applyFont="1" applyFill="1" applyBorder="1" applyAlignment="1">
      <alignment horizontal="left" vertical="top" wrapText="1"/>
    </xf>
    <xf numFmtId="174" fontId="3" fillId="0" borderId="0" xfId="71" applyNumberFormat="1" applyFont="1" applyFill="1" applyBorder="1" applyAlignment="1">
      <alignment horizontal="left" vertical="top" wrapText="1"/>
    </xf>
    <xf numFmtId="17" fontId="43" fillId="0" borderId="0" xfId="61" applyNumberFormat="1" applyFill="1" applyAlignment="1">
      <alignment vertical="top" wrapText="1"/>
    </xf>
    <xf numFmtId="0" fontId="43" fillId="0" borderId="0" xfId="61" applyAlignment="1">
      <alignment vertical="top" wrapText="1"/>
    </xf>
    <xf numFmtId="0" fontId="43" fillId="0" borderId="0" xfId="61" applyBorder="1" applyAlignment="1">
      <alignment vertical="top" wrapText="1"/>
    </xf>
    <xf numFmtId="0" fontId="3" fillId="0" borderId="0" xfId="67" applyFont="1" applyFill="1" applyBorder="1" applyAlignment="1">
      <alignment horizontal="left" vertical="top" wrapText="1"/>
    </xf>
    <xf numFmtId="174" fontId="3" fillId="0" borderId="0" xfId="71" applyNumberFormat="1" applyFont="1" applyFill="1" applyBorder="1" applyAlignment="1">
      <alignment horizontal="left" vertical="top"/>
    </xf>
    <xf numFmtId="0" fontId="3" fillId="0" borderId="0" xfId="71" applyFont="1" applyFill="1" applyBorder="1" applyAlignment="1">
      <alignment vertical="top" wrapText="1"/>
    </xf>
    <xf numFmtId="0" fontId="43" fillId="0" borderId="0" xfId="61" applyFill="1" applyAlignment="1">
      <alignment vertical="top" wrapText="1"/>
    </xf>
    <xf numFmtId="0" fontId="43" fillId="0" borderId="0" xfId="72" applyFont="1" applyBorder="1" applyAlignment="1">
      <alignment horizontal="left" vertical="top"/>
    </xf>
    <xf numFmtId="14" fontId="3" fillId="0" borderId="13" xfId="71" quotePrefix="1" applyNumberFormat="1" applyFont="1" applyFill="1" applyBorder="1" applyAlignment="1">
      <alignment horizontal="left" vertical="top" wrapText="1"/>
    </xf>
    <xf numFmtId="0" fontId="43" fillId="0" borderId="0" xfId="61" applyFill="1" applyAlignment="1">
      <alignment horizontal="left" vertical="top" wrapText="1"/>
    </xf>
    <xf numFmtId="0" fontId="43" fillId="0" borderId="0" xfId="61" applyFill="1" applyBorder="1" applyAlignment="1">
      <alignment horizontal="left" vertical="top" wrapText="1"/>
    </xf>
    <xf numFmtId="17" fontId="2" fillId="0" borderId="0" xfId="61" applyNumberFormat="1" applyFont="1" applyFill="1" applyAlignment="1">
      <alignment vertical="top" wrapText="1"/>
    </xf>
    <xf numFmtId="0" fontId="2" fillId="0" borderId="0" xfId="61" applyFont="1" applyAlignment="1">
      <alignment vertical="top" wrapText="1"/>
    </xf>
    <xf numFmtId="170" fontId="3" fillId="0" borderId="0" xfId="44" applyFont="1" applyFill="1" applyBorder="1" applyAlignment="1">
      <alignment horizontal="left" vertical="top" wrapText="1"/>
    </xf>
    <xf numFmtId="170" fontId="43" fillId="0" borderId="0" xfId="44" applyFont="1" applyFill="1" applyBorder="1" applyAlignment="1">
      <alignment horizontal="left" vertical="top"/>
    </xf>
    <xf numFmtId="0" fontId="43" fillId="0" borderId="0" xfId="72" applyFont="1" applyFill="1" applyBorder="1" applyAlignment="1">
      <alignment horizontal="left" vertical="top"/>
    </xf>
    <xf numFmtId="0" fontId="2" fillId="0" borderId="0" xfId="71" applyFont="1" applyFill="1" applyBorder="1" applyAlignment="1">
      <alignment vertical="top" wrapText="1"/>
    </xf>
    <xf numFmtId="0" fontId="2" fillId="0" borderId="0" xfId="71" applyFont="1" applyFill="1" applyBorder="1" applyAlignment="1">
      <alignment horizontal="left" vertical="top" wrapText="1"/>
    </xf>
    <xf numFmtId="170" fontId="2" fillId="0" borderId="0" xfId="44" applyFont="1" applyFill="1" applyBorder="1" applyAlignment="1">
      <alignment horizontal="left" vertical="top" wrapText="1"/>
    </xf>
    <xf numFmtId="0" fontId="2" fillId="0" borderId="0" xfId="67" applyFont="1" applyFill="1" applyBorder="1" applyAlignment="1">
      <alignment horizontal="left" vertical="top" wrapText="1"/>
    </xf>
    <xf numFmtId="0" fontId="45" fillId="0" borderId="0" xfId="67" applyFont="1" applyFill="1" applyBorder="1" applyAlignment="1">
      <alignment horizontal="left" vertical="top" wrapText="1"/>
    </xf>
    <xf numFmtId="170" fontId="3" fillId="0" borderId="15" xfId="44" applyFont="1" applyFill="1" applyBorder="1" applyAlignment="1">
      <alignment horizontal="left" vertical="top" wrapText="1"/>
    </xf>
    <xf numFmtId="0" fontId="3" fillId="0" borderId="15" xfId="71" applyFont="1" applyFill="1" applyBorder="1" applyAlignment="1">
      <alignment vertical="top" wrapText="1"/>
    </xf>
    <xf numFmtId="0" fontId="3" fillId="0" borderId="15" xfId="71" applyFont="1" applyFill="1" applyBorder="1" applyAlignment="1">
      <alignment horizontal="left" vertical="top" wrapText="1"/>
    </xf>
    <xf numFmtId="0" fontId="2" fillId="0" borderId="15" xfId="71" applyFont="1" applyFill="1" applyBorder="1" applyAlignment="1">
      <alignment vertical="top" wrapText="1"/>
    </xf>
    <xf numFmtId="0" fontId="2" fillId="0" borderId="15" xfId="71" applyFont="1" applyFill="1" applyBorder="1" applyAlignment="1">
      <alignment horizontal="left" vertical="top" wrapText="1"/>
    </xf>
    <xf numFmtId="170" fontId="2" fillId="0" borderId="15" xfId="44" applyFont="1" applyFill="1" applyBorder="1" applyAlignment="1">
      <alignment horizontal="left" vertical="top" wrapText="1"/>
    </xf>
    <xf numFmtId="0" fontId="2" fillId="0" borderId="15" xfId="67" applyFont="1" applyFill="1" applyBorder="1" applyAlignment="1">
      <alignment horizontal="left" vertical="top" wrapText="1"/>
    </xf>
    <xf numFmtId="0" fontId="3" fillId="0" borderId="15" xfId="67" applyFont="1" applyFill="1" applyBorder="1" applyAlignment="1">
      <alignment horizontal="left" vertical="top" wrapText="1"/>
    </xf>
    <xf numFmtId="170" fontId="43" fillId="0" borderId="15" xfId="44" applyFont="1" applyFill="1" applyBorder="1" applyAlignment="1">
      <alignment horizontal="left" vertical="top"/>
    </xf>
    <xf numFmtId="0" fontId="43" fillId="0" borderId="15" xfId="72" applyFont="1" applyFill="1" applyBorder="1" applyAlignment="1">
      <alignment horizontal="left" vertical="top"/>
    </xf>
    <xf numFmtId="0" fontId="43" fillId="0" borderId="15" xfId="72" applyFont="1" applyBorder="1" applyAlignment="1">
      <alignment horizontal="left" vertical="top"/>
    </xf>
    <xf numFmtId="0" fontId="7" fillId="0" borderId="16" xfId="61" applyFont="1" applyBorder="1" applyAlignment="1">
      <alignment horizontal="left" vertical="top" wrapText="1"/>
    </xf>
    <xf numFmtId="173" fontId="3" fillId="0" borderId="0" xfId="71" applyNumberFormat="1" applyFont="1" applyFill="1" applyBorder="1" applyAlignment="1">
      <alignment horizontal="right" vertical="top" wrapText="1"/>
    </xf>
    <xf numFmtId="0" fontId="3" fillId="0" borderId="0" xfId="71" applyFill="1" applyBorder="1" applyAlignment="1">
      <alignment horizontal="left" vertical="top" wrapText="1"/>
    </xf>
    <xf numFmtId="14" fontId="3" fillId="0" borderId="17" xfId="71" quotePrefix="1" applyNumberFormat="1" applyFont="1" applyFill="1" applyBorder="1" applyAlignment="1">
      <alignment horizontal="left" vertical="top" wrapText="1"/>
    </xf>
    <xf numFmtId="170" fontId="3" fillId="0" borderId="17" xfId="44" applyFont="1" applyFill="1" applyBorder="1" applyAlignment="1">
      <alignment horizontal="left" vertical="top" wrapText="1"/>
    </xf>
    <xf numFmtId="0" fontId="3" fillId="0" borderId="17" xfId="71" applyFont="1" applyFill="1" applyBorder="1" applyAlignment="1">
      <alignment horizontal="left" vertical="top" wrapText="1"/>
    </xf>
    <xf numFmtId="0" fontId="3" fillId="0" borderId="14" xfId="71" applyFill="1" applyBorder="1" applyAlignment="1">
      <alignment horizontal="left" vertical="top" wrapText="1"/>
    </xf>
    <xf numFmtId="0" fontId="3" fillId="0" borderId="14" xfId="71" applyFont="1" applyFill="1" applyBorder="1" applyAlignment="1">
      <alignment horizontal="left" vertical="top" wrapText="1"/>
    </xf>
    <xf numFmtId="0" fontId="43" fillId="0" borderId="14" xfId="61" applyFill="1" applyBorder="1" applyAlignment="1">
      <alignment horizontal="left" vertical="top" wrapText="1"/>
    </xf>
    <xf numFmtId="0" fontId="43" fillId="0" borderId="12" xfId="61" applyFill="1" applyBorder="1" applyAlignment="1">
      <alignment horizontal="left" vertical="top" wrapText="1"/>
    </xf>
    <xf numFmtId="0" fontId="43" fillId="0" borderId="18" xfId="61" applyFill="1" applyBorder="1" applyAlignment="1">
      <alignment horizontal="left" vertical="top" wrapText="1"/>
    </xf>
    <xf numFmtId="0" fontId="43" fillId="0" borderId="19" xfId="61" applyFill="1" applyBorder="1" applyAlignment="1">
      <alignment horizontal="left" vertical="top" wrapText="1"/>
    </xf>
    <xf numFmtId="0" fontId="7" fillId="0" borderId="19" xfId="61" applyFont="1" applyFill="1" applyBorder="1" applyAlignment="1">
      <alignment horizontal="left" vertical="top" wrapText="1"/>
    </xf>
    <xf numFmtId="0" fontId="7" fillId="0" borderId="13" xfId="61" applyFont="1" applyFill="1" applyBorder="1" applyAlignment="1">
      <alignment horizontal="left" vertical="top" wrapText="1"/>
    </xf>
    <xf numFmtId="173" fontId="7" fillId="0" borderId="14" xfId="61" applyNumberFormat="1" applyFont="1" applyFill="1" applyBorder="1" applyAlignment="1">
      <alignment vertical="top"/>
    </xf>
    <xf numFmtId="0" fontId="7" fillId="0" borderId="10" xfId="61" applyFont="1" applyFill="1" applyBorder="1" applyAlignment="1">
      <alignment horizontal="center" vertical="top" wrapText="1"/>
    </xf>
    <xf numFmtId="14" fontId="3" fillId="0" borderId="16" xfId="71" quotePrefix="1" applyNumberFormat="1" applyFont="1" applyFill="1" applyBorder="1" applyAlignment="1">
      <alignment horizontal="left" vertical="top" wrapText="1"/>
    </xf>
    <xf numFmtId="174" fontId="3" fillId="0" borderId="10" xfId="71" applyNumberFormat="1" applyFont="1" applyFill="1" applyBorder="1" applyAlignment="1">
      <alignment horizontal="left" vertical="top" wrapText="1"/>
    </xf>
    <xf numFmtId="14" fontId="3" fillId="0" borderId="11" xfId="71" quotePrefix="1" applyNumberFormat="1" applyFont="1" applyFill="1" applyBorder="1" applyAlignment="1">
      <alignment horizontal="left" vertical="top" wrapText="1"/>
    </xf>
    <xf numFmtId="174" fontId="3" fillId="0" borderId="12" xfId="71" applyNumberFormat="1" applyFont="1" applyFill="1" applyBorder="1" applyAlignment="1">
      <alignment horizontal="left" vertical="top" wrapText="1"/>
    </xf>
    <xf numFmtId="14" fontId="3" fillId="0" borderId="16" xfId="71" applyNumberFormat="1" applyFont="1" applyFill="1" applyBorder="1" applyAlignment="1">
      <alignment horizontal="left" vertical="top" wrapText="1"/>
    </xf>
    <xf numFmtId="14" fontId="3" fillId="0" borderId="11" xfId="71" applyNumberFormat="1" applyFont="1" applyFill="1" applyBorder="1" applyAlignment="1">
      <alignment horizontal="left" vertical="top" wrapText="1"/>
    </xf>
    <xf numFmtId="174" fontId="3" fillId="0" borderId="12" xfId="71" applyNumberFormat="1" applyFont="1" applyFill="1" applyBorder="1" applyAlignment="1">
      <alignment horizontal="left" vertical="top"/>
    </xf>
    <xf numFmtId="14" fontId="2" fillId="0" borderId="16" xfId="71" quotePrefix="1" applyNumberFormat="1" applyFont="1" applyFill="1" applyBorder="1" applyAlignment="1">
      <alignment horizontal="left" vertical="top" wrapText="1"/>
    </xf>
    <xf numFmtId="174" fontId="2" fillId="0" borderId="10" xfId="71" applyNumberFormat="1" applyFont="1" applyFill="1" applyBorder="1" applyAlignment="1">
      <alignment horizontal="left" vertical="top" wrapText="1"/>
    </xf>
    <xf numFmtId="14" fontId="2" fillId="0" borderId="11" xfId="71" quotePrefix="1" applyNumberFormat="1" applyFont="1" applyFill="1" applyBorder="1" applyAlignment="1">
      <alignment horizontal="left" vertical="top" wrapText="1"/>
    </xf>
    <xf numFmtId="174" fontId="2" fillId="0" borderId="12" xfId="71" applyNumberFormat="1" applyFont="1" applyFill="1" applyBorder="1" applyAlignment="1">
      <alignment horizontal="left" vertical="top" wrapText="1"/>
    </xf>
    <xf numFmtId="14" fontId="3" fillId="0" borderId="11" xfId="67" quotePrefix="1" applyNumberFormat="1" applyFont="1" applyFill="1" applyBorder="1" applyAlignment="1">
      <alignment horizontal="left" vertical="top" wrapText="1"/>
    </xf>
    <xf numFmtId="174" fontId="3" fillId="0" borderId="12" xfId="67" applyNumberFormat="1" applyFont="1" applyFill="1" applyBorder="1" applyAlignment="1">
      <alignment horizontal="left" vertical="top" wrapText="1"/>
    </xf>
    <xf numFmtId="14" fontId="2" fillId="0" borderId="16" xfId="67" quotePrefix="1" applyNumberFormat="1" applyFont="1" applyFill="1" applyBorder="1" applyAlignment="1">
      <alignment horizontal="left" vertical="top" wrapText="1"/>
    </xf>
    <xf numFmtId="174" fontId="2" fillId="0" borderId="10" xfId="67" applyNumberFormat="1" applyFont="1" applyFill="1" applyBorder="1" applyAlignment="1">
      <alignment horizontal="left" vertical="top" wrapText="1"/>
    </xf>
    <xf numFmtId="14" fontId="43" fillId="0" borderId="11" xfId="61" applyNumberFormat="1" applyFont="1" applyBorder="1" applyAlignment="1">
      <alignment horizontal="left" vertical="top" wrapText="1"/>
    </xf>
    <xf numFmtId="14" fontId="3" fillId="0" borderId="16" xfId="67" quotePrefix="1" applyNumberFormat="1" applyFont="1" applyFill="1" applyBorder="1" applyAlignment="1">
      <alignment horizontal="left" vertical="top" wrapText="1"/>
    </xf>
    <xf numFmtId="14" fontId="43" fillId="0" borderId="16" xfId="61" applyNumberFormat="1" applyFont="1" applyBorder="1" applyAlignment="1">
      <alignment horizontal="left" vertical="top" wrapText="1"/>
    </xf>
    <xf numFmtId="14" fontId="43" fillId="0" borderId="16" xfId="72" applyNumberFormat="1" applyFont="1" applyFill="1" applyBorder="1" applyAlignment="1">
      <alignment horizontal="left" vertical="top"/>
    </xf>
    <xf numFmtId="0" fontId="43" fillId="0" borderId="10" xfId="72" applyFont="1" applyFill="1" applyBorder="1" applyAlignment="1">
      <alignment horizontal="left" vertical="top"/>
    </xf>
    <xf numFmtId="0" fontId="43" fillId="0" borderId="12" xfId="72" applyFont="1" applyFill="1" applyBorder="1" applyAlignment="1">
      <alignment horizontal="left" vertical="top"/>
    </xf>
    <xf numFmtId="14" fontId="43" fillId="0" borderId="16" xfId="72" applyNumberFormat="1" applyFont="1" applyBorder="1" applyAlignment="1">
      <alignment horizontal="left" vertical="top"/>
    </xf>
    <xf numFmtId="14" fontId="43" fillId="0" borderId="11" xfId="72" applyNumberFormat="1" applyFont="1" applyBorder="1" applyAlignment="1">
      <alignment horizontal="left" vertical="top"/>
    </xf>
    <xf numFmtId="14" fontId="43" fillId="0" borderId="11" xfId="72" applyNumberFormat="1" applyFont="1" applyFill="1" applyBorder="1" applyAlignment="1">
      <alignment horizontal="left" vertical="top"/>
    </xf>
    <xf numFmtId="14" fontId="3" fillId="0" borderId="20" xfId="71" quotePrefix="1" applyNumberFormat="1" applyFont="1" applyFill="1" applyBorder="1" applyAlignment="1">
      <alignment horizontal="left" vertical="top" wrapText="1"/>
    </xf>
    <xf numFmtId="174" fontId="3" fillId="0" borderId="18" xfId="71" applyNumberFormat="1" applyFont="1" applyFill="1" applyBorder="1" applyAlignment="1">
      <alignment horizontal="left" vertical="top" wrapText="1"/>
    </xf>
    <xf numFmtId="174" fontId="3" fillId="0" borderId="19" xfId="71" applyNumberFormat="1" applyFont="1" applyFill="1" applyBorder="1" applyAlignment="1">
      <alignment horizontal="left" vertical="top" wrapText="1"/>
    </xf>
    <xf numFmtId="174" fontId="3" fillId="0" borderId="19" xfId="71" applyNumberFormat="1" applyFont="1" applyFill="1" applyBorder="1" applyAlignment="1">
      <alignment horizontal="left" vertical="top"/>
    </xf>
    <xf numFmtId="14" fontId="3" fillId="0" borderId="13" xfId="71" quotePrefix="1" applyNumberFormat="1" applyFill="1" applyBorder="1" applyAlignment="1">
      <alignment horizontal="left" vertical="top" wrapText="1"/>
    </xf>
    <xf numFmtId="0" fontId="43" fillId="0" borderId="17" xfId="61" applyBorder="1" applyAlignment="1">
      <alignment vertical="top" wrapText="1"/>
    </xf>
    <xf numFmtId="0" fontId="2" fillId="0" borderId="17" xfId="71" applyFont="1" applyFill="1" applyBorder="1" applyAlignment="1">
      <alignment horizontal="left" vertical="top" wrapText="1"/>
    </xf>
    <xf numFmtId="0" fontId="7" fillId="0" borderId="20" xfId="61" applyFont="1" applyFill="1" applyBorder="1" applyAlignment="1">
      <alignment horizontal="left" vertical="top" wrapText="1"/>
    </xf>
    <xf numFmtId="173" fontId="19" fillId="0" borderId="17" xfId="61" applyNumberFormat="1" applyFont="1" applyFill="1" applyBorder="1" applyAlignment="1">
      <alignment vertical="top" wrapText="1"/>
    </xf>
    <xf numFmtId="0" fontId="3" fillId="0" borderId="0" xfId="61" applyFont="1" applyBorder="1" applyAlignment="1">
      <alignment wrapText="1"/>
    </xf>
    <xf numFmtId="0" fontId="3" fillId="0" borderId="0" xfId="61" applyFont="1" applyBorder="1" applyAlignment="1">
      <alignment vertical="top" wrapText="1"/>
    </xf>
    <xf numFmtId="0" fontId="3" fillId="0" borderId="12" xfId="61" applyFont="1" applyBorder="1" applyAlignment="1">
      <alignment vertical="top" wrapText="1"/>
    </xf>
    <xf numFmtId="0" fontId="7" fillId="18" borderId="14" xfId="61" applyFont="1" applyFill="1" applyBorder="1" applyAlignment="1">
      <alignment vertical="center" wrapText="1"/>
    </xf>
    <xf numFmtId="14" fontId="3" fillId="0" borderId="11" xfId="61" applyNumberFormat="1" applyFont="1" applyFill="1" applyBorder="1" applyAlignment="1">
      <alignment horizontal="left" vertical="top" wrapText="1"/>
    </xf>
    <xf numFmtId="17" fontId="3" fillId="0" borderId="13" xfId="71" quotePrefix="1" applyNumberFormat="1" applyFont="1" applyBorder="1" applyAlignment="1">
      <alignment horizontal="left" vertical="center" wrapText="1"/>
    </xf>
    <xf numFmtId="0" fontId="3" fillId="0" borderId="14" xfId="71" applyFill="1" applyBorder="1" applyAlignment="1">
      <alignment vertical="center" wrapText="1"/>
    </xf>
    <xf numFmtId="0" fontId="3" fillId="0" borderId="19" xfId="71" applyFill="1" applyBorder="1" applyAlignment="1">
      <alignment vertical="center" wrapText="1"/>
    </xf>
    <xf numFmtId="17" fontId="3" fillId="0" borderId="13" xfId="67" quotePrefix="1" applyNumberFormat="1" applyFont="1" applyBorder="1" applyAlignment="1">
      <alignment horizontal="left" vertical="center" wrapText="1"/>
    </xf>
    <xf numFmtId="17" fontId="3" fillId="0" borderId="13" xfId="71" quotePrefix="1" applyNumberFormat="1" applyFont="1" applyFill="1" applyBorder="1" applyAlignment="1">
      <alignment horizontal="left" vertical="center" wrapText="1"/>
    </xf>
    <xf numFmtId="17" fontId="5" fillId="0" borderId="14" xfId="61" quotePrefix="1" applyNumberFormat="1" applyFont="1" applyFill="1" applyBorder="1" applyAlignment="1">
      <alignment vertical="top" wrapText="1"/>
    </xf>
    <xf numFmtId="0" fontId="6" fillId="0" borderId="14" xfId="61" applyFont="1" applyFill="1" applyBorder="1" applyAlignment="1">
      <alignment vertical="top" wrapText="1"/>
    </xf>
    <xf numFmtId="0" fontId="4" fillId="0" borderId="14" xfId="61" applyFont="1" applyFill="1" applyBorder="1" applyAlignment="1">
      <alignment horizontal="left" vertical="top" wrapText="1"/>
    </xf>
    <xf numFmtId="0" fontId="9" fillId="0" borderId="0" xfId="61" applyFont="1" applyFill="1" applyBorder="1" applyAlignment="1">
      <alignment vertical="top" wrapText="1"/>
    </xf>
    <xf numFmtId="0" fontId="24" fillId="0" borderId="0" xfId="61" applyFont="1" applyBorder="1" applyAlignment="1">
      <alignment vertical="center"/>
    </xf>
    <xf numFmtId="0" fontId="23" fillId="0" borderId="0" xfId="61" applyFont="1" applyBorder="1" applyAlignment="1">
      <alignment vertical="center"/>
    </xf>
    <xf numFmtId="14" fontId="18" fillId="0" borderId="0" xfId="61" applyNumberFormat="1" applyFont="1" applyBorder="1" applyAlignment="1">
      <alignment wrapText="1"/>
    </xf>
    <xf numFmtId="0" fontId="43" fillId="0" borderId="0" xfId="61" applyFont="1" applyFill="1" applyBorder="1" applyAlignment="1">
      <alignment vertical="top" wrapText="1"/>
    </xf>
    <xf numFmtId="0" fontId="3" fillId="0" borderId="0" xfId="61" applyFont="1" applyFill="1" applyBorder="1" applyAlignment="1">
      <alignment vertical="top" wrapText="1"/>
    </xf>
    <xf numFmtId="0" fontId="18" fillId="18" borderId="14" xfId="61" applyFont="1" applyFill="1" applyBorder="1" applyAlignment="1"/>
    <xf numFmtId="0" fontId="18" fillId="18" borderId="14" xfId="61" applyFont="1" applyFill="1" applyBorder="1" applyAlignment="1">
      <alignment wrapText="1"/>
    </xf>
    <xf numFmtId="0" fontId="18" fillId="18" borderId="19" xfId="61" applyFont="1" applyFill="1" applyBorder="1" applyAlignment="1">
      <alignment wrapText="1"/>
    </xf>
    <xf numFmtId="0" fontId="7" fillId="0" borderId="13" xfId="61" applyFont="1" applyBorder="1" applyAlignment="1">
      <alignment vertical="top" wrapText="1"/>
    </xf>
    <xf numFmtId="0" fontId="7" fillId="0" borderId="19" xfId="61" applyFont="1" applyBorder="1" applyAlignment="1">
      <alignment vertical="top" wrapText="1"/>
    </xf>
    <xf numFmtId="0" fontId="18" fillId="0" borderId="0" xfId="61" applyFont="1" applyAlignment="1">
      <alignment vertical="center"/>
    </xf>
    <xf numFmtId="0" fontId="18" fillId="0" borderId="13" xfId="61" quotePrefix="1" applyFont="1" applyFill="1" applyBorder="1" applyAlignment="1">
      <alignment horizontal="left" vertical="center"/>
    </xf>
    <xf numFmtId="0" fontId="3" fillId="0" borderId="14" xfId="71" applyFont="1" applyFill="1" applyBorder="1" applyAlignment="1">
      <alignment vertical="center" wrapText="1"/>
    </xf>
    <xf numFmtId="0" fontId="3" fillId="0" borderId="19" xfId="71" applyFont="1" applyFill="1" applyBorder="1" applyAlignment="1">
      <alignment vertical="center" wrapText="1"/>
    </xf>
    <xf numFmtId="0" fontId="18" fillId="18" borderId="14" xfId="61" applyFont="1" applyFill="1" applyBorder="1" applyAlignment="1">
      <alignment vertical="center"/>
    </xf>
    <xf numFmtId="0" fontId="18" fillId="18" borderId="14" xfId="61" applyFont="1" applyFill="1" applyBorder="1" applyAlignment="1">
      <alignment vertical="center" wrapText="1"/>
    </xf>
    <xf numFmtId="0" fontId="18" fillId="18" borderId="19" xfId="61" applyFont="1" applyFill="1" applyBorder="1" applyAlignment="1">
      <alignment vertical="center" wrapText="1"/>
    </xf>
    <xf numFmtId="170" fontId="13" fillId="18" borderId="14" xfId="44" applyFont="1" applyFill="1" applyBorder="1" applyAlignment="1">
      <alignment vertical="center" wrapText="1" readingOrder="1"/>
    </xf>
    <xf numFmtId="170" fontId="3" fillId="0" borderId="14" xfId="44" applyFont="1" applyFill="1" applyBorder="1" applyAlignment="1">
      <alignment vertical="center" wrapText="1"/>
    </xf>
    <xf numFmtId="170" fontId="12" fillId="0" borderId="14" xfId="44" applyFont="1" applyFill="1" applyBorder="1" applyAlignment="1">
      <alignment vertical="center" wrapText="1"/>
    </xf>
    <xf numFmtId="173" fontId="19" fillId="18" borderId="14" xfId="61" applyNumberFormat="1" applyFont="1" applyFill="1" applyBorder="1" applyAlignment="1">
      <alignment vertical="center" wrapText="1"/>
    </xf>
    <xf numFmtId="170" fontId="3" fillId="0" borderId="0" xfId="44" applyFont="1" applyBorder="1" applyAlignment="1">
      <alignment horizontal="left" vertical="top" wrapText="1"/>
    </xf>
    <xf numFmtId="14" fontId="3" fillId="0" borderId="0" xfId="71" quotePrefix="1" applyNumberFormat="1" applyFill="1" applyBorder="1" applyAlignment="1">
      <alignment horizontal="right" vertical="top" wrapText="1"/>
    </xf>
    <xf numFmtId="0" fontId="3" fillId="0" borderId="0" xfId="71" applyFill="1" applyBorder="1" applyAlignment="1">
      <alignment horizontal="center" vertical="top" wrapText="1"/>
    </xf>
    <xf numFmtId="174" fontId="3" fillId="0" borderId="0" xfId="71" applyNumberFormat="1" applyFill="1" applyBorder="1" applyAlignment="1">
      <alignment horizontal="left" vertical="top" wrapText="1"/>
    </xf>
    <xf numFmtId="14" fontId="3" fillId="0" borderId="0" xfId="71" applyNumberFormat="1" applyFill="1" applyBorder="1" applyAlignment="1">
      <alignment vertical="top" wrapText="1"/>
    </xf>
    <xf numFmtId="0" fontId="3" fillId="0" borderId="0" xfId="71" applyFill="1" applyBorder="1" applyAlignment="1">
      <alignment vertical="top" wrapText="1"/>
    </xf>
    <xf numFmtId="14" fontId="0" fillId="0" borderId="11" xfId="0" applyNumberFormat="1" applyFill="1" applyBorder="1" applyAlignment="1">
      <alignment horizontal="left" vertical="top"/>
    </xf>
    <xf numFmtId="170" fontId="0" fillId="0" borderId="0" xfId="44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4" fontId="0" fillId="0" borderId="11" xfId="0" applyNumberFormat="1" applyBorder="1" applyAlignment="1">
      <alignment horizontal="left" vertical="top"/>
    </xf>
    <xf numFmtId="170" fontId="0" fillId="0" borderId="0" xfId="44" applyFont="1" applyBorder="1" applyAlignment="1">
      <alignment vertical="top"/>
    </xf>
    <xf numFmtId="0" fontId="2" fillId="0" borderId="12" xfId="0" applyFont="1" applyBorder="1" applyAlignment="1">
      <alignment vertical="top"/>
    </xf>
    <xf numFmtId="14" fontId="0" fillId="0" borderId="16" xfId="0" applyNumberFormat="1" applyBorder="1" applyAlignment="1">
      <alignment horizontal="left" vertical="top"/>
    </xf>
    <xf numFmtId="170" fontId="0" fillId="0" borderId="15" xfId="44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14" fontId="3" fillId="0" borderId="0" xfId="71" quotePrefix="1" applyNumberFormat="1" applyFont="1" applyFill="1" applyBorder="1" applyAlignment="1">
      <alignment horizontal="right" vertical="top" wrapText="1"/>
    </xf>
    <xf numFmtId="0" fontId="3" fillId="0" borderId="0" xfId="7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170" fontId="3" fillId="0" borderId="14" xfId="44" applyFont="1" applyFill="1" applyBorder="1" applyAlignment="1">
      <alignment horizontal="left" vertical="top" wrapText="1"/>
    </xf>
    <xf numFmtId="0" fontId="43" fillId="0" borderId="0" xfId="61" applyBorder="1" applyAlignment="1">
      <alignment vertical="top" wrapText="1"/>
    </xf>
    <xf numFmtId="14" fontId="2" fillId="0" borderId="11" xfId="67" quotePrefix="1" applyNumberFormat="1" applyFont="1" applyFill="1" applyBorder="1" applyAlignment="1">
      <alignment horizontal="left" vertical="top" wrapText="1"/>
    </xf>
    <xf numFmtId="174" fontId="2" fillId="0" borderId="12" xfId="67" applyNumberFormat="1" applyFont="1" applyFill="1" applyBorder="1" applyAlignment="1">
      <alignment horizontal="left" vertical="top" wrapText="1"/>
    </xf>
    <xf numFmtId="0" fontId="43" fillId="0" borderId="18" xfId="61" applyBorder="1" applyAlignment="1">
      <alignment vertical="top" wrapText="1"/>
    </xf>
    <xf numFmtId="0" fontId="18" fillId="0" borderId="15" xfId="61" applyFont="1" applyBorder="1" applyAlignment="1">
      <alignment wrapText="1"/>
    </xf>
    <xf numFmtId="0" fontId="4" fillId="19" borderId="21" xfId="61" applyFont="1" applyFill="1" applyBorder="1" applyAlignment="1">
      <alignment horizontal="left" vertical="center" wrapText="1"/>
    </xf>
    <xf numFmtId="0" fontId="43" fillId="0" borderId="10" xfId="61" applyFill="1" applyBorder="1" applyAlignment="1">
      <alignment horizontal="left" vertical="center" wrapText="1"/>
    </xf>
    <xf numFmtId="0" fontId="43" fillId="0" borderId="0" xfId="61" applyAlignment="1">
      <alignment vertical="center" wrapText="1"/>
    </xf>
    <xf numFmtId="0" fontId="43" fillId="0" borderId="19" xfId="61" applyFill="1" applyBorder="1" applyAlignment="1">
      <alignment horizontal="left" vertical="center" wrapText="1"/>
    </xf>
    <xf numFmtId="0" fontId="4" fillId="19" borderId="21" xfId="61" applyFont="1" applyFill="1" applyBorder="1" applyAlignment="1">
      <alignment vertical="center" wrapText="1"/>
    </xf>
    <xf numFmtId="0" fontId="20" fillId="0" borderId="0" xfId="61" applyFont="1" applyBorder="1" applyAlignment="1">
      <alignment vertical="center" wrapText="1"/>
    </xf>
    <xf numFmtId="0" fontId="19" fillId="0" borderId="0" xfId="61" applyFont="1" applyBorder="1" applyAlignment="1">
      <alignment vertical="center"/>
    </xf>
    <xf numFmtId="0" fontId="6" fillId="0" borderId="0" xfId="61" applyFont="1" applyBorder="1" applyAlignment="1">
      <alignment vertical="center" wrapText="1"/>
    </xf>
    <xf numFmtId="0" fontId="18" fillId="0" borderId="0" xfId="61" applyFont="1" applyBorder="1" applyAlignment="1">
      <alignment vertical="center"/>
    </xf>
    <xf numFmtId="0" fontId="11" fillId="17" borderId="14" xfId="61" applyFont="1" applyFill="1" applyBorder="1" applyAlignment="1">
      <alignment wrapText="1"/>
    </xf>
    <xf numFmtId="0" fontId="11" fillId="17" borderId="19" xfId="61" applyFont="1" applyFill="1" applyBorder="1" applyAlignment="1">
      <alignment wrapText="1"/>
    </xf>
    <xf numFmtId="0" fontId="11" fillId="17" borderId="14" xfId="61" applyFont="1" applyFill="1" applyBorder="1" applyAlignment="1">
      <alignment vertical="top" wrapText="1"/>
    </xf>
    <xf numFmtId="0" fontId="11" fillId="17" borderId="19" xfId="61" applyFont="1" applyFill="1" applyBorder="1" applyAlignment="1">
      <alignment vertical="top" wrapText="1"/>
    </xf>
    <xf numFmtId="0" fontId="11" fillId="0" borderId="0" xfId="61" applyFont="1" applyFill="1" applyBorder="1" applyAlignment="1">
      <alignment vertical="center" wrapText="1"/>
    </xf>
    <xf numFmtId="0" fontId="10" fillId="0" borderId="0" xfId="61" applyFont="1" applyFill="1" applyBorder="1" applyAlignment="1">
      <alignment vertical="center" wrapText="1"/>
    </xf>
    <xf numFmtId="0" fontId="10" fillId="20" borderId="15" xfId="61" applyFont="1" applyFill="1" applyBorder="1" applyAlignment="1">
      <alignment vertical="center" wrapText="1"/>
    </xf>
    <xf numFmtId="0" fontId="10" fillId="20" borderId="19" xfId="61" applyFont="1" applyFill="1" applyBorder="1" applyAlignment="1">
      <alignment vertical="center" wrapText="1"/>
    </xf>
    <xf numFmtId="0" fontId="43" fillId="0" borderId="11" xfId="61" applyBorder="1" applyAlignment="1">
      <alignment horizontal="left" vertical="center" wrapText="1"/>
    </xf>
    <xf numFmtId="0" fontId="43" fillId="0" borderId="0" xfId="61" applyBorder="1" applyAlignment="1">
      <alignment vertical="center" wrapText="1"/>
    </xf>
    <xf numFmtId="0" fontId="43" fillId="0" borderId="12" xfId="61" applyFill="1" applyBorder="1" applyAlignment="1">
      <alignment horizontal="left" vertical="center" wrapText="1"/>
    </xf>
    <xf numFmtId="0" fontId="11" fillId="17" borderId="13" xfId="61" applyFont="1" applyFill="1" applyBorder="1" applyAlignment="1">
      <alignment vertical="center" wrapText="1" readingOrder="1"/>
    </xf>
    <xf numFmtId="0" fontId="11" fillId="17" borderId="14" xfId="61" applyFont="1" applyFill="1" applyBorder="1" applyAlignment="1">
      <alignment vertical="center" wrapText="1" readingOrder="1"/>
    </xf>
    <xf numFmtId="0" fontId="7" fillId="21" borderId="13" xfId="61" applyFont="1" applyFill="1" applyBorder="1" applyAlignment="1">
      <alignment horizontal="left" vertical="center" wrapText="1"/>
    </xf>
    <xf numFmtId="173" fontId="7" fillId="21" borderId="14" xfId="61" applyNumberFormat="1" applyFont="1" applyFill="1" applyBorder="1" applyAlignment="1">
      <alignment horizontal="right" vertical="center" wrapText="1"/>
    </xf>
    <xf numFmtId="0" fontId="10" fillId="22" borderId="15" xfId="61" applyFont="1" applyFill="1" applyBorder="1" applyAlignment="1">
      <alignment vertical="center" wrapText="1"/>
    </xf>
    <xf numFmtId="0" fontId="10" fillId="22" borderId="10" xfId="61" applyFont="1" applyFill="1" applyBorder="1" applyAlignment="1">
      <alignment vertical="center" wrapText="1"/>
    </xf>
    <xf numFmtId="0" fontId="7" fillId="21" borderId="20" xfId="61" applyFont="1" applyFill="1" applyBorder="1" applyAlignment="1">
      <alignment vertical="center" wrapText="1"/>
    </xf>
    <xf numFmtId="170" fontId="19" fillId="21" borderId="17" xfId="44" applyFont="1" applyFill="1" applyBorder="1" applyAlignment="1">
      <alignment vertical="center" wrapText="1"/>
    </xf>
    <xf numFmtId="0" fontId="43" fillId="0" borderId="12" xfId="61" applyFill="1" applyBorder="1" applyAlignment="1">
      <alignment vertical="center" wrapText="1"/>
    </xf>
    <xf numFmtId="0" fontId="13" fillId="18" borderId="20" xfId="61" applyFont="1" applyFill="1" applyBorder="1" applyAlignment="1">
      <alignment vertical="center"/>
    </xf>
    <xf numFmtId="170" fontId="7" fillId="18" borderId="17" xfId="44" applyFont="1" applyFill="1" applyBorder="1" applyAlignment="1">
      <alignment vertical="center"/>
    </xf>
    <xf numFmtId="0" fontId="43" fillId="18" borderId="17" xfId="61" applyFill="1" applyBorder="1" applyAlignment="1">
      <alignment vertical="center"/>
    </xf>
    <xf numFmtId="0" fontId="43" fillId="18" borderId="18" xfId="61" applyFill="1" applyBorder="1" applyAlignment="1">
      <alignment vertical="center"/>
    </xf>
    <xf numFmtId="0" fontId="43" fillId="0" borderId="0" xfId="61" applyFill="1" applyBorder="1" applyAlignment="1">
      <alignment vertical="center" wrapText="1"/>
    </xf>
    <xf numFmtId="0" fontId="18" fillId="0" borderId="0" xfId="61" applyFont="1" applyAlignment="1">
      <alignment vertical="top"/>
    </xf>
    <xf numFmtId="0" fontId="20" fillId="0" borderId="21" xfId="61" applyFont="1" applyBorder="1" applyAlignment="1">
      <alignment vertical="center" wrapText="1"/>
    </xf>
    <xf numFmtId="0" fontId="20" fillId="0" borderId="13" xfId="61" applyFont="1" applyBorder="1" applyAlignment="1">
      <alignment vertical="center" wrapText="1"/>
    </xf>
    <xf numFmtId="0" fontId="5" fillId="0" borderId="21" xfId="61" applyFont="1" applyBorder="1" applyAlignment="1">
      <alignment vertical="center" wrapText="1"/>
    </xf>
    <xf numFmtId="0" fontId="6" fillId="0" borderId="21" xfId="61" applyFont="1" applyBorder="1" applyAlignment="1">
      <alignment vertical="center" wrapText="1"/>
    </xf>
    <xf numFmtId="0" fontId="6" fillId="0" borderId="13" xfId="61" applyFont="1" applyBorder="1" applyAlignment="1">
      <alignment vertical="center" wrapText="1"/>
    </xf>
    <xf numFmtId="17" fontId="5" fillId="0" borderId="21" xfId="61" quotePrefix="1" applyNumberFormat="1" applyFont="1" applyBorder="1" applyAlignment="1">
      <alignment vertical="center" wrapText="1"/>
    </xf>
    <xf numFmtId="0" fontId="9" fillId="0" borderId="11" xfId="61" applyFont="1" applyFill="1" applyBorder="1" applyAlignment="1">
      <alignment horizontal="center" vertical="top" wrapText="1"/>
    </xf>
    <xf numFmtId="0" fontId="9" fillId="0" borderId="0" xfId="61" applyFont="1" applyFill="1" applyBorder="1" applyAlignment="1">
      <alignment horizontal="center" vertical="top" wrapText="1"/>
    </xf>
    <xf numFmtId="0" fontId="9" fillId="0" borderId="12" xfId="61" applyFont="1" applyFill="1" applyBorder="1" applyAlignment="1">
      <alignment horizontal="center" vertical="top" wrapText="1"/>
    </xf>
    <xf numFmtId="0" fontId="8" fillId="0" borderId="16" xfId="61" applyFont="1" applyFill="1" applyBorder="1" applyAlignment="1">
      <alignment horizontal="center" vertical="center" wrapText="1"/>
    </xf>
    <xf numFmtId="0" fontId="8" fillId="0" borderId="15" xfId="61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</xf>
    <xf numFmtId="0" fontId="21" fillId="0" borderId="13" xfId="61" applyFont="1" applyBorder="1" applyAlignment="1">
      <alignment horizontal="center" vertical="center"/>
    </xf>
    <xf numFmtId="0" fontId="21" fillId="0" borderId="14" xfId="61" applyFont="1" applyBorder="1" applyAlignment="1">
      <alignment horizontal="center" vertical="center"/>
    </xf>
    <xf numFmtId="0" fontId="21" fillId="0" borderId="19" xfId="61" applyFont="1" applyBorder="1" applyAlignment="1">
      <alignment horizontal="center" vertical="center"/>
    </xf>
    <xf numFmtId="0" fontId="11" fillId="17" borderId="13" xfId="61" applyFont="1" applyFill="1" applyBorder="1" applyAlignment="1">
      <alignment horizontal="left" vertical="center" wrapText="1" readingOrder="1"/>
    </xf>
    <xf numFmtId="0" fontId="11" fillId="17" borderId="14" xfId="61" applyFont="1" applyFill="1" applyBorder="1" applyAlignment="1">
      <alignment horizontal="left" vertical="center" wrapText="1" readingOrder="1"/>
    </xf>
    <xf numFmtId="0" fontId="11" fillId="17" borderId="14" xfId="61" applyFont="1" applyFill="1" applyBorder="1" applyAlignment="1">
      <alignment horizontal="left" vertical="center" wrapText="1"/>
    </xf>
    <xf numFmtId="0" fontId="11" fillId="17" borderId="19" xfId="61" applyFont="1" applyFill="1" applyBorder="1" applyAlignment="1">
      <alignment horizontal="left" vertical="center" wrapText="1"/>
    </xf>
    <xf numFmtId="0" fontId="18" fillId="0" borderId="0" xfId="61" applyFont="1" applyAlignment="1">
      <alignment horizontal="justify" vertical="top"/>
    </xf>
    <xf numFmtId="0" fontId="11" fillId="20" borderId="13" xfId="61" applyNumberFormat="1" applyFont="1" applyFill="1" applyBorder="1" applyAlignment="1">
      <alignment vertical="center" wrapText="1"/>
    </xf>
    <xf numFmtId="0" fontId="11" fillId="20" borderId="14" xfId="61" applyNumberFormat="1" applyFont="1" applyFill="1" applyBorder="1" applyAlignment="1">
      <alignment vertical="center" wrapText="1"/>
    </xf>
    <xf numFmtId="0" fontId="11" fillId="22" borderId="13" xfId="61" applyFont="1" applyFill="1" applyBorder="1" applyAlignment="1">
      <alignment vertical="center"/>
    </xf>
    <xf numFmtId="0" fontId="11" fillId="22" borderId="14" xfId="61" applyFont="1" applyFill="1" applyBorder="1" applyAlignment="1">
      <alignment vertical="center"/>
    </xf>
    <xf numFmtId="0" fontId="18" fillId="0" borderId="0" xfId="61" applyFont="1" applyBorder="1" applyAlignment="1">
      <alignment vertical="top" wrapText="1"/>
    </xf>
    <xf numFmtId="0" fontId="43" fillId="0" borderId="0" xfId="61" applyBorder="1" applyAlignment="1">
      <alignment vertical="top" wrapText="1"/>
    </xf>
    <xf numFmtId="14" fontId="3" fillId="0" borderId="16" xfId="61" applyNumberFormat="1" applyFont="1" applyFill="1" applyBorder="1" applyAlignment="1">
      <alignment horizontal="left" vertical="center" wrapText="1"/>
    </xf>
    <xf numFmtId="14" fontId="3" fillId="0" borderId="15" xfId="61" applyNumberFormat="1" applyFont="1" applyFill="1" applyBorder="1" applyAlignment="1">
      <alignment horizontal="left" vertical="center" wrapText="1"/>
    </xf>
    <xf numFmtId="14" fontId="3" fillId="0" borderId="10" xfId="61" applyNumberFormat="1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center" vertical="center" wrapText="1" readingOrder="1"/>
    </xf>
    <xf numFmtId="0" fontId="21" fillId="0" borderId="21" xfId="61" applyFont="1" applyBorder="1" applyAlignment="1">
      <alignment horizontal="center" vertical="center"/>
    </xf>
    <xf numFmtId="0" fontId="5" fillId="0" borderId="21" xfId="61" quotePrefix="1" applyFont="1" applyBorder="1" applyAlignment="1">
      <alignment vertical="center" wrapText="1"/>
    </xf>
    <xf numFmtId="0" fontId="9" fillId="0" borderId="11" xfId="61" applyFont="1" applyFill="1" applyBorder="1" applyAlignment="1">
      <alignment horizontal="center" vertical="center" wrapText="1"/>
    </xf>
    <xf numFmtId="0" fontId="9" fillId="0" borderId="0" xfId="61" applyFont="1" applyFill="1" applyBorder="1" applyAlignment="1">
      <alignment horizontal="center" vertical="center" wrapText="1"/>
    </xf>
    <xf numFmtId="0" fontId="9" fillId="0" borderId="18" xfId="61" applyFont="1" applyFill="1" applyBorder="1" applyAlignment="1">
      <alignment horizontal="center" vertical="center" wrapText="1"/>
    </xf>
    <xf numFmtId="0" fontId="8" fillId="0" borderId="16" xfId="61" applyFont="1" applyFill="1" applyBorder="1" applyAlignment="1">
      <alignment horizontal="center" vertical="center" wrapText="1" readingOrder="1"/>
    </xf>
    <xf numFmtId="0" fontId="8" fillId="0" borderId="15" xfId="61" applyFont="1" applyFill="1" applyBorder="1" applyAlignment="1">
      <alignment horizontal="center" vertical="center" wrapText="1" readingOrder="1"/>
    </xf>
    <xf numFmtId="0" fontId="8" fillId="0" borderId="10" xfId="61" applyFont="1" applyFill="1" applyBorder="1" applyAlignment="1">
      <alignment horizontal="center" vertical="center" wrapText="1" readingOrder="1"/>
    </xf>
    <xf numFmtId="0" fontId="23" fillId="0" borderId="11" xfId="61" applyFont="1" applyBorder="1" applyAlignment="1">
      <alignment horizontal="center" vertical="center"/>
    </xf>
    <xf numFmtId="0" fontId="23" fillId="0" borderId="0" xfId="61" applyFont="1" applyBorder="1" applyAlignment="1">
      <alignment horizontal="center" vertical="center"/>
    </xf>
    <xf numFmtId="0" fontId="23" fillId="0" borderId="12" xfId="61" applyFont="1" applyBorder="1" applyAlignment="1">
      <alignment horizontal="center" vertical="center"/>
    </xf>
    <xf numFmtId="0" fontId="4" fillId="17" borderId="13" xfId="61" applyFont="1" applyFill="1" applyBorder="1" applyAlignment="1">
      <alignment vertical="center" wrapText="1" readingOrder="1"/>
    </xf>
    <xf numFmtId="0" fontId="4" fillId="17" borderId="14" xfId="61" applyFont="1" applyFill="1" applyBorder="1" applyAlignment="1">
      <alignment vertical="center" wrapText="1" readingOrder="1"/>
    </xf>
    <xf numFmtId="0" fontId="24" fillId="0" borderId="11" xfId="61" applyFont="1" applyBorder="1" applyAlignment="1">
      <alignment horizontal="center" vertical="center"/>
    </xf>
    <xf numFmtId="0" fontId="24" fillId="0" borderId="0" xfId="61" applyFont="1" applyBorder="1" applyAlignment="1">
      <alignment horizontal="center" vertical="center"/>
    </xf>
    <xf numFmtId="0" fontId="24" fillId="0" borderId="12" xfId="61" applyFont="1" applyBorder="1" applyAlignment="1">
      <alignment horizontal="center" vertical="center"/>
    </xf>
  </cellXfs>
  <cellStyles count="8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29"/>
    <cellStyle name="Comma 2 2 2" xfId="30"/>
    <cellStyle name="Comma 2 3" xfId="31"/>
    <cellStyle name="Comma 3" xfId="32"/>
    <cellStyle name="Comma 4" xfId="33"/>
    <cellStyle name="Comma 4 2" xfId="34"/>
    <cellStyle name="Comma 4 2 2" xfId="35"/>
    <cellStyle name="Comma 4 3" xfId="36"/>
    <cellStyle name="Comma 5" xfId="37"/>
    <cellStyle name="Comma 5 2" xfId="38"/>
    <cellStyle name="Comma 6" xfId="39"/>
    <cellStyle name="Comma 7" xfId="40"/>
    <cellStyle name="Comma 7 2" xfId="41"/>
    <cellStyle name="Comma 7 3" xfId="42"/>
    <cellStyle name="Comma 8" xfId="43"/>
    <cellStyle name="Currency" xfId="44" builtinId="4"/>
    <cellStyle name="Currency 2" xfId="45"/>
    <cellStyle name="Currency 2 2" xfId="46"/>
    <cellStyle name="Currency 2 2 2" xfId="47"/>
    <cellStyle name="Currency 2 3" xfId="48"/>
    <cellStyle name="Currency 2 4" xfId="49"/>
    <cellStyle name="Currency 3" xfId="50"/>
    <cellStyle name="Currency 3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2" xfId="61"/>
    <cellStyle name="Normal 2 2" xfId="62"/>
    <cellStyle name="Normal 2 2 2" xfId="63"/>
    <cellStyle name="Normal 2 2 2 2" xfId="64"/>
    <cellStyle name="Normal 2 3" xfId="65"/>
    <cellStyle name="Normal 2 3 2" xfId="66"/>
    <cellStyle name="Normal 3" xfId="67"/>
    <cellStyle name="Normal 3 2" xfId="68"/>
    <cellStyle name="Normal 3 2 2" xfId="69"/>
    <cellStyle name="Normal 3 3" xfId="70"/>
    <cellStyle name="Normal 3 4" xfId="71"/>
    <cellStyle name="Normal 4" xfId="72"/>
    <cellStyle name="Normal 4 2" xfId="73"/>
    <cellStyle name="Normal 5" xfId="74"/>
    <cellStyle name="Normal 6" xfId="75"/>
    <cellStyle name="Normal 6 2" xfId="76"/>
    <cellStyle name="Normal 6 2 2" xfId="77"/>
    <cellStyle name="Normal 6 3" xfId="78"/>
    <cellStyle name="Normal 7" xfId="79"/>
    <cellStyle name="Normal 8" xfId="80"/>
    <cellStyle name="Note 2" xfId="81"/>
    <cellStyle name="Output 2" xfId="82"/>
    <cellStyle name="Title 2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zoomScaleNormal="100" workbookViewId="0">
      <selection activeCell="A144" sqref="A144:IV144"/>
    </sheetView>
  </sheetViews>
  <sheetFormatPr defaultRowHeight="12.75" x14ac:dyDescent="0.2"/>
  <cols>
    <col min="1" max="1" width="27.5703125" style="22" customWidth="1"/>
    <col min="2" max="2" width="11" style="2" customWidth="1"/>
    <col min="3" max="3" width="44.5703125" style="2" customWidth="1"/>
    <col min="4" max="4" width="27.5703125" style="2" customWidth="1"/>
    <col min="5" max="5" width="12.42578125" style="47" bestFit="1" customWidth="1"/>
    <col min="6" max="6" width="50.7109375" style="2" customWidth="1"/>
    <col min="7" max="7" width="12.42578125" style="2" customWidth="1"/>
    <col min="8" max="16384" width="9.140625" style="2"/>
  </cols>
  <sheetData>
    <row r="1" spans="1:13" s="184" customFormat="1" ht="39.6" customHeight="1" x14ac:dyDescent="0.2">
      <c r="A1" s="229" t="s">
        <v>1</v>
      </c>
      <c r="B1" s="230"/>
      <c r="C1" s="230"/>
      <c r="D1" s="230"/>
      <c r="E1" s="231"/>
    </row>
    <row r="2" spans="1:13" s="184" customFormat="1" ht="35.450000000000003" customHeight="1" x14ac:dyDescent="0.2">
      <c r="A2" s="182" t="s">
        <v>2</v>
      </c>
      <c r="B2" s="217" t="s">
        <v>40</v>
      </c>
      <c r="C2" s="217"/>
      <c r="D2" s="218"/>
      <c r="E2" s="183"/>
    </row>
    <row r="3" spans="1:13" s="184" customFormat="1" ht="35.450000000000003" customHeight="1" x14ac:dyDescent="0.2">
      <c r="A3" s="182" t="s">
        <v>3</v>
      </c>
      <c r="B3" s="219" t="s">
        <v>42</v>
      </c>
      <c r="C3" s="220"/>
      <c r="D3" s="221"/>
      <c r="E3" s="185"/>
    </row>
    <row r="4" spans="1:13" s="184" customFormat="1" ht="35.450000000000003" customHeight="1" x14ac:dyDescent="0.2">
      <c r="A4" s="182" t="s">
        <v>4</v>
      </c>
      <c r="B4" s="222" t="s">
        <v>41</v>
      </c>
      <c r="C4" s="220"/>
      <c r="D4" s="221"/>
      <c r="E4" s="185"/>
    </row>
    <row r="5" spans="1:13" s="39" customFormat="1" ht="18" x14ac:dyDescent="0.2">
      <c r="A5" s="131"/>
      <c r="B5" s="129"/>
      <c r="C5" s="130"/>
      <c r="D5" s="130"/>
      <c r="E5" s="78"/>
    </row>
    <row r="6" spans="1:13" s="23" customFormat="1" ht="35.25" customHeight="1" x14ac:dyDescent="0.2">
      <c r="A6" s="226" t="s">
        <v>5</v>
      </c>
      <c r="B6" s="227"/>
      <c r="C6" s="227"/>
      <c r="D6" s="227"/>
      <c r="E6" s="228"/>
    </row>
    <row r="7" spans="1:13" s="23" customFormat="1" ht="39.6" customHeight="1" x14ac:dyDescent="0.2">
      <c r="A7" s="223" t="s">
        <v>6</v>
      </c>
      <c r="B7" s="224"/>
      <c r="C7" s="224"/>
      <c r="D7" s="224"/>
      <c r="E7" s="225"/>
      <c r="F7" s="132"/>
    </row>
    <row r="8" spans="1:13" s="196" customFormat="1" ht="21.6" customHeight="1" x14ac:dyDescent="0.2">
      <c r="A8" s="232" t="s">
        <v>119</v>
      </c>
      <c r="B8" s="233"/>
      <c r="C8" s="234"/>
      <c r="D8" s="234"/>
      <c r="E8" s="235"/>
      <c r="F8" s="195"/>
      <c r="G8" s="195"/>
      <c r="H8" s="195"/>
    </row>
    <row r="9" spans="1:13" s="23" customFormat="1" ht="25.5" x14ac:dyDescent="0.2">
      <c r="A9" s="29" t="s">
        <v>7</v>
      </c>
      <c r="B9" s="24" t="s">
        <v>120</v>
      </c>
      <c r="C9" s="24" t="s">
        <v>71</v>
      </c>
      <c r="D9" s="24" t="s">
        <v>72</v>
      </c>
      <c r="E9" s="82"/>
      <c r="F9" s="33"/>
      <c r="G9" s="33"/>
      <c r="H9" s="33"/>
      <c r="I9" s="33"/>
      <c r="J9" s="33"/>
      <c r="K9" s="33"/>
      <c r="L9" s="33"/>
      <c r="M9" s="33"/>
    </row>
    <row r="10" spans="1:13" s="184" customFormat="1" ht="26.45" customHeight="1" x14ac:dyDescent="0.2">
      <c r="A10" s="199" t="s">
        <v>19</v>
      </c>
      <c r="B10" s="200"/>
      <c r="C10" s="200"/>
      <c r="D10" s="200"/>
      <c r="E10" s="201"/>
    </row>
    <row r="11" spans="1:13" ht="26.45" customHeight="1" x14ac:dyDescent="0.2">
      <c r="A11" s="204" t="s">
        <v>8</v>
      </c>
      <c r="B11" s="205">
        <f>SUM(B10:B10)</f>
        <v>0</v>
      </c>
      <c r="C11" s="40"/>
      <c r="D11" s="40"/>
      <c r="E11" s="79"/>
    </row>
    <row r="12" spans="1:13" s="39" customFormat="1" x14ac:dyDescent="0.2">
      <c r="A12" s="83"/>
      <c r="B12" s="84"/>
      <c r="C12" s="115"/>
      <c r="D12" s="115"/>
      <c r="E12" s="80"/>
    </row>
    <row r="13" spans="1:13" s="196" customFormat="1" ht="25.9" customHeight="1" x14ac:dyDescent="0.2">
      <c r="A13" s="237" t="s">
        <v>9</v>
      </c>
      <c r="B13" s="238"/>
      <c r="C13" s="238"/>
      <c r="D13" s="197"/>
      <c r="E13" s="198"/>
    </row>
    <row r="14" spans="1:13" s="23" customFormat="1" ht="25.9" customHeight="1" x14ac:dyDescent="0.2">
      <c r="A14" s="70" t="s">
        <v>10</v>
      </c>
      <c r="B14" s="26" t="s">
        <v>107</v>
      </c>
      <c r="C14" s="26" t="s">
        <v>105</v>
      </c>
      <c r="D14" s="26" t="s">
        <v>72</v>
      </c>
      <c r="E14" s="85" t="s">
        <v>12</v>
      </c>
    </row>
    <row r="15" spans="1:13" s="23" customFormat="1" ht="25.9" customHeight="1" x14ac:dyDescent="0.2">
      <c r="A15" s="86">
        <v>42919</v>
      </c>
      <c r="B15" s="59">
        <v>49</v>
      </c>
      <c r="C15" s="62" t="s">
        <v>50</v>
      </c>
      <c r="D15" s="61" t="s">
        <v>49</v>
      </c>
      <c r="E15" s="87" t="s">
        <v>35</v>
      </c>
      <c r="F15" s="39"/>
    </row>
    <row r="16" spans="1:13" s="23" customFormat="1" ht="25.9" customHeight="1" x14ac:dyDescent="0.2">
      <c r="A16" s="88"/>
      <c r="B16" s="51">
        <v>44.77</v>
      </c>
      <c r="C16" s="54"/>
      <c r="D16" s="36" t="s">
        <v>73</v>
      </c>
      <c r="E16" s="89" t="s">
        <v>28</v>
      </c>
      <c r="F16" s="39"/>
    </row>
    <row r="17" spans="1:10" s="23" customFormat="1" ht="25.9" customHeight="1" x14ac:dyDescent="0.2">
      <c r="A17" s="88"/>
      <c r="B17" s="51">
        <v>44.77</v>
      </c>
      <c r="C17" s="54"/>
      <c r="D17" s="36" t="s">
        <v>74</v>
      </c>
      <c r="E17" s="89" t="s">
        <v>28</v>
      </c>
      <c r="F17" s="39"/>
    </row>
    <row r="18" spans="1:10" s="39" customFormat="1" ht="25.9" customHeight="1" x14ac:dyDescent="0.2">
      <c r="A18" s="86">
        <v>42922</v>
      </c>
      <c r="B18" s="59">
        <v>484.36</v>
      </c>
      <c r="C18" s="60" t="s">
        <v>94</v>
      </c>
      <c r="D18" s="61" t="s">
        <v>51</v>
      </c>
      <c r="E18" s="87" t="s">
        <v>13</v>
      </c>
      <c r="F18" s="155"/>
      <c r="G18" s="71"/>
      <c r="H18" s="156"/>
      <c r="I18" s="72"/>
      <c r="J18" s="157"/>
    </row>
    <row r="19" spans="1:10" s="33" customFormat="1" ht="25.9" customHeight="1" x14ac:dyDescent="0.2">
      <c r="A19" s="88"/>
      <c r="B19" s="51">
        <f>726.09+21.74+58.09+3.91</f>
        <v>809.83</v>
      </c>
      <c r="C19" s="43" t="s">
        <v>95</v>
      </c>
      <c r="D19" s="36" t="s">
        <v>48</v>
      </c>
      <c r="E19" s="89" t="s">
        <v>13</v>
      </c>
      <c r="F19" s="158"/>
      <c r="G19" s="71"/>
      <c r="H19" s="159"/>
      <c r="I19" s="72"/>
      <c r="J19" s="157"/>
    </row>
    <row r="20" spans="1:10" s="33" customFormat="1" ht="25.9" customHeight="1" x14ac:dyDescent="0.2">
      <c r="A20" s="88"/>
      <c r="B20" s="51">
        <v>65.34</v>
      </c>
      <c r="C20" s="43" t="s">
        <v>96</v>
      </c>
      <c r="D20" s="36" t="s">
        <v>49</v>
      </c>
      <c r="E20" s="89" t="s">
        <v>13</v>
      </c>
      <c r="F20" s="158"/>
      <c r="G20" s="71"/>
      <c r="H20" s="159"/>
      <c r="I20" s="72"/>
      <c r="J20" s="157"/>
    </row>
    <row r="21" spans="1:10" s="23" customFormat="1" ht="25.9" customHeight="1" x14ac:dyDescent="0.2">
      <c r="A21" s="88"/>
      <c r="B21" s="51">
        <v>59.13</v>
      </c>
      <c r="C21" s="43"/>
      <c r="D21" s="36" t="s">
        <v>103</v>
      </c>
      <c r="E21" s="89" t="s">
        <v>28</v>
      </c>
      <c r="F21" s="158"/>
      <c r="G21" s="71"/>
      <c r="H21" s="156"/>
      <c r="I21" s="72"/>
      <c r="J21" s="157"/>
    </row>
    <row r="22" spans="1:10" s="23" customFormat="1" ht="25.9" customHeight="1" x14ac:dyDescent="0.2">
      <c r="A22" s="86">
        <v>42934</v>
      </c>
      <c r="B22" s="59">
        <f>65.34+11.45+54</f>
        <v>130.79000000000002</v>
      </c>
      <c r="C22" s="62" t="s">
        <v>166</v>
      </c>
      <c r="D22" s="61" t="s">
        <v>49</v>
      </c>
      <c r="E22" s="87" t="s">
        <v>33</v>
      </c>
      <c r="F22" s="158"/>
      <c r="G22" s="71"/>
      <c r="H22" s="156"/>
      <c r="I22" s="72"/>
      <c r="J22" s="157"/>
    </row>
    <row r="23" spans="1:10" s="23" customFormat="1" ht="25.9" customHeight="1" x14ac:dyDescent="0.2">
      <c r="A23" s="88"/>
      <c r="B23" s="51">
        <v>44.48</v>
      </c>
      <c r="C23" s="54" t="s">
        <v>96</v>
      </c>
      <c r="D23" s="36" t="s">
        <v>73</v>
      </c>
      <c r="E23" s="89" t="s">
        <v>28</v>
      </c>
      <c r="F23" s="39"/>
    </row>
    <row r="24" spans="1:10" s="33" customFormat="1" ht="25.9" customHeight="1" x14ac:dyDescent="0.2">
      <c r="A24" s="88"/>
      <c r="B24" s="51">
        <v>160.87</v>
      </c>
      <c r="C24" s="54" t="s">
        <v>167</v>
      </c>
      <c r="D24" s="36" t="s">
        <v>48</v>
      </c>
      <c r="E24" s="89" t="s">
        <v>13</v>
      </c>
      <c r="F24" s="44"/>
    </row>
    <row r="25" spans="1:10" s="33" customFormat="1" ht="25.9" customHeight="1" x14ac:dyDescent="0.2">
      <c r="A25" s="88"/>
      <c r="B25" s="51"/>
      <c r="C25" s="54" t="s">
        <v>172</v>
      </c>
      <c r="D25" s="36"/>
      <c r="E25" s="89"/>
      <c r="F25" s="44"/>
    </row>
    <row r="26" spans="1:10" s="23" customFormat="1" ht="25.9" customHeight="1" x14ac:dyDescent="0.2">
      <c r="A26" s="86">
        <v>42950</v>
      </c>
      <c r="B26" s="59">
        <v>387.29</v>
      </c>
      <c r="C26" s="62" t="s">
        <v>104</v>
      </c>
      <c r="D26" s="61" t="s">
        <v>51</v>
      </c>
      <c r="E26" s="87" t="s">
        <v>35</v>
      </c>
      <c r="F26" s="39"/>
    </row>
    <row r="27" spans="1:10" s="23" customFormat="1" ht="25.9" customHeight="1" x14ac:dyDescent="0.2">
      <c r="A27" s="88"/>
      <c r="B27" s="51">
        <v>41.8</v>
      </c>
      <c r="C27" s="54" t="s">
        <v>97</v>
      </c>
      <c r="D27" s="36" t="s">
        <v>73</v>
      </c>
      <c r="E27" s="89" t="s">
        <v>28</v>
      </c>
      <c r="F27" s="39"/>
    </row>
    <row r="28" spans="1:10" s="23" customFormat="1" ht="25.9" customHeight="1" x14ac:dyDescent="0.2">
      <c r="A28" s="88"/>
      <c r="B28" s="51">
        <f>49+31.81</f>
        <v>80.81</v>
      </c>
      <c r="C28" s="54" t="s">
        <v>98</v>
      </c>
      <c r="D28" s="36" t="s">
        <v>49</v>
      </c>
      <c r="E28" s="89" t="s">
        <v>35</v>
      </c>
      <c r="F28" s="39"/>
    </row>
    <row r="29" spans="1:10" s="23" customFormat="1" ht="25.9" customHeight="1" x14ac:dyDescent="0.2">
      <c r="A29" s="88"/>
      <c r="B29" s="51">
        <v>37.11</v>
      </c>
      <c r="C29" s="54" t="s">
        <v>54</v>
      </c>
      <c r="D29" s="36" t="s">
        <v>74</v>
      </c>
      <c r="E29" s="89" t="s">
        <v>28</v>
      </c>
      <c r="F29" s="39"/>
    </row>
    <row r="30" spans="1:10" s="33" customFormat="1" ht="25.9" customHeight="1" x14ac:dyDescent="0.2">
      <c r="A30" s="90">
        <v>42964</v>
      </c>
      <c r="B30" s="59">
        <f>23.39+45+49</f>
        <v>117.39</v>
      </c>
      <c r="C30" s="62" t="s">
        <v>81</v>
      </c>
      <c r="D30" s="61" t="s">
        <v>49</v>
      </c>
      <c r="E30" s="87" t="s">
        <v>13</v>
      </c>
      <c r="F30" s="44"/>
    </row>
    <row r="31" spans="1:10" s="23" customFormat="1" ht="25.9" customHeight="1" x14ac:dyDescent="0.2">
      <c r="A31" s="91"/>
      <c r="B31" s="51">
        <f>17.39+155.65</f>
        <v>173.04000000000002</v>
      </c>
      <c r="C31" s="54"/>
      <c r="D31" s="36" t="s">
        <v>48</v>
      </c>
      <c r="E31" s="89" t="s">
        <v>52</v>
      </c>
      <c r="F31" s="39"/>
    </row>
    <row r="32" spans="1:10" s="23" customFormat="1" ht="25.9" customHeight="1" x14ac:dyDescent="0.2">
      <c r="A32" s="91"/>
      <c r="B32" s="51">
        <v>-489.74</v>
      </c>
      <c r="C32" s="54"/>
      <c r="D32" s="36" t="s">
        <v>80</v>
      </c>
      <c r="E32" s="89" t="s">
        <v>33</v>
      </c>
      <c r="F32" s="39"/>
    </row>
    <row r="33" spans="1:6" s="23" customFormat="1" ht="25.9" customHeight="1" x14ac:dyDescent="0.2">
      <c r="A33" s="91"/>
      <c r="B33" s="51">
        <v>403.82</v>
      </c>
      <c r="C33" s="54"/>
      <c r="D33" s="36" t="s">
        <v>51</v>
      </c>
      <c r="E33" s="89" t="s">
        <v>13</v>
      </c>
      <c r="F33" s="39"/>
    </row>
    <row r="34" spans="1:6" s="23" customFormat="1" ht="25.9" customHeight="1" x14ac:dyDescent="0.2">
      <c r="A34" s="91"/>
      <c r="B34" s="51">
        <v>34.35</v>
      </c>
      <c r="C34" s="36"/>
      <c r="D34" s="36" t="s">
        <v>103</v>
      </c>
      <c r="E34" s="89" t="s">
        <v>28</v>
      </c>
      <c r="F34" s="39"/>
    </row>
    <row r="35" spans="1:6" s="23" customFormat="1" ht="25.9" customHeight="1" x14ac:dyDescent="0.2">
      <c r="A35" s="86" t="s">
        <v>126</v>
      </c>
      <c r="B35" s="59">
        <v>484.54</v>
      </c>
      <c r="C35" s="62" t="s">
        <v>99</v>
      </c>
      <c r="D35" s="61" t="s">
        <v>51</v>
      </c>
      <c r="E35" s="87" t="s">
        <v>53</v>
      </c>
      <c r="F35" s="39"/>
    </row>
    <row r="36" spans="1:6" s="23" customFormat="1" ht="25.9" customHeight="1" x14ac:dyDescent="0.2">
      <c r="A36" s="88"/>
      <c r="B36" s="51">
        <v>42.09</v>
      </c>
      <c r="C36" s="54" t="s">
        <v>100</v>
      </c>
      <c r="D36" s="36" t="s">
        <v>73</v>
      </c>
      <c r="E36" s="89" t="s">
        <v>28</v>
      </c>
      <c r="F36" s="39"/>
    </row>
    <row r="37" spans="1:6" s="23" customFormat="1" ht="25.9" customHeight="1" x14ac:dyDescent="0.2">
      <c r="A37" s="88"/>
      <c r="B37" s="51">
        <f>155.65+26.96</f>
        <v>182.61</v>
      </c>
      <c r="C37" s="54" t="s">
        <v>101</v>
      </c>
      <c r="D37" s="36" t="s">
        <v>48</v>
      </c>
      <c r="E37" s="89" t="s">
        <v>82</v>
      </c>
      <c r="F37" s="39"/>
    </row>
    <row r="38" spans="1:6" s="35" customFormat="1" ht="25.9" customHeight="1" x14ac:dyDescent="0.2">
      <c r="A38" s="88"/>
      <c r="B38" s="51">
        <f>147+2.2+45+70.15</f>
        <v>264.35000000000002</v>
      </c>
      <c r="C38" s="54" t="s">
        <v>102</v>
      </c>
      <c r="D38" s="36" t="s">
        <v>49</v>
      </c>
      <c r="E38" s="89" t="s">
        <v>53</v>
      </c>
      <c r="F38" s="34"/>
    </row>
    <row r="39" spans="1:6" s="23" customFormat="1" ht="25.9" customHeight="1" x14ac:dyDescent="0.2">
      <c r="A39" s="88"/>
      <c r="B39" s="51">
        <v>41.51</v>
      </c>
      <c r="C39" s="54"/>
      <c r="D39" s="36" t="s">
        <v>74</v>
      </c>
      <c r="E39" s="89" t="s">
        <v>28</v>
      </c>
      <c r="F39" s="39"/>
    </row>
    <row r="40" spans="1:6" s="33" customFormat="1" ht="25.9" customHeight="1" x14ac:dyDescent="0.2">
      <c r="A40" s="86">
        <v>42979</v>
      </c>
      <c r="B40" s="59">
        <v>388.72</v>
      </c>
      <c r="C40" s="61" t="s">
        <v>83</v>
      </c>
      <c r="D40" s="61" t="s">
        <v>51</v>
      </c>
      <c r="E40" s="87" t="s">
        <v>13</v>
      </c>
      <c r="F40" s="44"/>
    </row>
    <row r="41" spans="1:6" s="33" customFormat="1" ht="25.9" customHeight="1" x14ac:dyDescent="0.2">
      <c r="A41" s="88"/>
      <c r="B41" s="51">
        <v>49</v>
      </c>
      <c r="C41" s="36"/>
      <c r="D41" s="36" t="s">
        <v>49</v>
      </c>
      <c r="E41" s="92" t="s">
        <v>13</v>
      </c>
      <c r="F41" s="44"/>
    </row>
    <row r="42" spans="1:6" s="23" customFormat="1" ht="25.9" customHeight="1" x14ac:dyDescent="0.2">
      <c r="A42" s="88"/>
      <c r="B42" s="51">
        <v>43.04</v>
      </c>
      <c r="C42" s="36"/>
      <c r="D42" s="36" t="s">
        <v>74</v>
      </c>
      <c r="E42" s="92" t="s">
        <v>28</v>
      </c>
      <c r="F42" s="39"/>
    </row>
    <row r="43" spans="1:6" s="23" customFormat="1" ht="25.9" customHeight="1" x14ac:dyDescent="0.2">
      <c r="A43" s="88"/>
      <c r="B43" s="51">
        <v>58.26</v>
      </c>
      <c r="C43" s="36"/>
      <c r="D43" s="36" t="s">
        <v>73</v>
      </c>
      <c r="E43" s="92" t="s">
        <v>28</v>
      </c>
      <c r="F43" s="39"/>
    </row>
    <row r="44" spans="1:6" s="23" customFormat="1" ht="25.9" customHeight="1" x14ac:dyDescent="0.2">
      <c r="A44" s="86">
        <v>42983</v>
      </c>
      <c r="B44" s="59">
        <v>11</v>
      </c>
      <c r="C44" s="61" t="s">
        <v>84</v>
      </c>
      <c r="D44" s="61" t="s">
        <v>85</v>
      </c>
      <c r="E44" s="87" t="s">
        <v>28</v>
      </c>
      <c r="F44" s="39"/>
    </row>
    <row r="45" spans="1:6" s="23" customFormat="1" ht="25.9" customHeight="1" x14ac:dyDescent="0.2">
      <c r="A45" s="86" t="s">
        <v>110</v>
      </c>
      <c r="B45" s="59">
        <v>218.35</v>
      </c>
      <c r="C45" s="63" t="s">
        <v>86</v>
      </c>
      <c r="D45" s="61" t="s">
        <v>48</v>
      </c>
      <c r="E45" s="87" t="s">
        <v>13</v>
      </c>
      <c r="F45" s="39"/>
    </row>
    <row r="46" spans="1:6" s="23" customFormat="1" ht="25.9" customHeight="1" x14ac:dyDescent="0.2">
      <c r="A46" s="88"/>
      <c r="B46" s="51">
        <v>41.42</v>
      </c>
      <c r="C46" s="55" t="s">
        <v>87</v>
      </c>
      <c r="D46" s="36" t="s">
        <v>73</v>
      </c>
      <c r="E46" s="89" t="s">
        <v>28</v>
      </c>
      <c r="F46" s="39"/>
    </row>
    <row r="47" spans="1:6" s="23" customFormat="1" ht="25.9" customHeight="1" x14ac:dyDescent="0.2">
      <c r="A47" s="88"/>
      <c r="B47" s="51">
        <v>46.2</v>
      </c>
      <c r="C47" s="55" t="s">
        <v>96</v>
      </c>
      <c r="D47" s="36" t="s">
        <v>74</v>
      </c>
      <c r="E47" s="89" t="s">
        <v>28</v>
      </c>
      <c r="F47" s="39"/>
    </row>
    <row r="48" spans="1:6" s="23" customFormat="1" ht="25.9" customHeight="1" x14ac:dyDescent="0.2">
      <c r="A48" s="88"/>
      <c r="B48" s="51">
        <v>117.39</v>
      </c>
      <c r="C48" s="55" t="s">
        <v>88</v>
      </c>
      <c r="D48" s="36" t="s">
        <v>48</v>
      </c>
      <c r="E48" s="89" t="s">
        <v>56</v>
      </c>
      <c r="F48" s="39"/>
    </row>
    <row r="49" spans="1:6" s="23" customFormat="1" ht="25.9" customHeight="1" x14ac:dyDescent="0.2">
      <c r="A49" s="88"/>
      <c r="B49" s="51">
        <f>128+0.73+1.92+6.27+21.3</f>
        <v>158.22</v>
      </c>
      <c r="C49" s="55" t="s">
        <v>83</v>
      </c>
      <c r="D49" s="36" t="s">
        <v>49</v>
      </c>
      <c r="E49" s="89" t="s">
        <v>13</v>
      </c>
      <c r="F49" s="39"/>
    </row>
    <row r="50" spans="1:6" s="23" customFormat="1" ht="25.9" customHeight="1" x14ac:dyDescent="0.2">
      <c r="A50" s="88"/>
      <c r="B50" s="51">
        <v>738.21</v>
      </c>
      <c r="C50" s="116" t="s">
        <v>89</v>
      </c>
      <c r="D50" s="36" t="s">
        <v>51</v>
      </c>
      <c r="E50" s="89" t="s">
        <v>33</v>
      </c>
      <c r="F50" s="39"/>
    </row>
    <row r="51" spans="1:6" s="39" customFormat="1" ht="25.9" customHeight="1" x14ac:dyDescent="0.2">
      <c r="A51" s="86" t="s">
        <v>111</v>
      </c>
      <c r="B51" s="59">
        <f>19.13+412.09</f>
        <v>431.21999999999997</v>
      </c>
      <c r="C51" s="39" t="s">
        <v>127</v>
      </c>
      <c r="D51" s="61" t="s">
        <v>51</v>
      </c>
      <c r="E51" s="87" t="s">
        <v>57</v>
      </c>
    </row>
    <row r="52" spans="1:6" s="39" customFormat="1" ht="25.9" customHeight="1" x14ac:dyDescent="0.2">
      <c r="A52" s="88"/>
      <c r="B52" s="51">
        <v>49</v>
      </c>
      <c r="C52" s="55" t="s">
        <v>128</v>
      </c>
      <c r="D52" s="36" t="s">
        <v>49</v>
      </c>
      <c r="E52" s="92" t="s">
        <v>30</v>
      </c>
    </row>
    <row r="53" spans="1:6" s="39" customFormat="1" ht="25.9" customHeight="1" x14ac:dyDescent="0.2">
      <c r="A53" s="88"/>
      <c r="B53" s="51">
        <v>49</v>
      </c>
      <c r="C53" s="40" t="s">
        <v>129</v>
      </c>
      <c r="D53" s="36" t="s">
        <v>49</v>
      </c>
      <c r="E53" s="92" t="s">
        <v>57</v>
      </c>
    </row>
    <row r="54" spans="1:6" s="39" customFormat="1" ht="25.9" customHeight="1" x14ac:dyDescent="0.2">
      <c r="A54" s="88"/>
      <c r="B54" s="51">
        <v>412.09</v>
      </c>
      <c r="C54" s="55" t="s">
        <v>83</v>
      </c>
      <c r="D54" s="36" t="s">
        <v>51</v>
      </c>
      <c r="E54" s="89" t="s">
        <v>30</v>
      </c>
    </row>
    <row r="55" spans="1:6" s="39" customFormat="1" ht="25.9" customHeight="1" x14ac:dyDescent="0.2">
      <c r="A55" s="88"/>
      <c r="B55" s="51">
        <v>45.43</v>
      </c>
      <c r="C55" s="55" t="s">
        <v>130</v>
      </c>
      <c r="D55" s="36" t="s">
        <v>73</v>
      </c>
      <c r="E55" s="89" t="s">
        <v>28</v>
      </c>
    </row>
    <row r="56" spans="1:6" s="39" customFormat="1" ht="25.9" customHeight="1" x14ac:dyDescent="0.2">
      <c r="A56" s="88"/>
      <c r="B56" s="51">
        <f>138.26+3.48+10.87+25.22</f>
        <v>177.82999999999998</v>
      </c>
      <c r="C56" s="55"/>
      <c r="D56" s="36" t="s">
        <v>48</v>
      </c>
      <c r="E56" s="89" t="s">
        <v>57</v>
      </c>
    </row>
    <row r="57" spans="1:6" s="39" customFormat="1" ht="25.9" customHeight="1" x14ac:dyDescent="0.2">
      <c r="A57" s="88"/>
      <c r="B57" s="51">
        <f>73.04+161.74</f>
        <v>234.78000000000003</v>
      </c>
      <c r="C57" s="55"/>
      <c r="D57" s="36" t="s">
        <v>48</v>
      </c>
      <c r="E57" s="89" t="s">
        <v>13</v>
      </c>
    </row>
    <row r="58" spans="1:6" s="39" customFormat="1" ht="25.9" customHeight="1" x14ac:dyDescent="0.2">
      <c r="A58" s="88"/>
      <c r="B58" s="51">
        <f>49+19.53</f>
        <v>68.53</v>
      </c>
      <c r="C58" s="55"/>
      <c r="D58" s="36" t="s">
        <v>49</v>
      </c>
      <c r="E58" s="89" t="s">
        <v>13</v>
      </c>
    </row>
    <row r="59" spans="1:6" s="39" customFormat="1" ht="25.9" customHeight="1" x14ac:dyDescent="0.2">
      <c r="A59" s="88"/>
      <c r="B59" s="51">
        <v>45.72</v>
      </c>
      <c r="C59" s="55"/>
      <c r="D59" s="36" t="s">
        <v>74</v>
      </c>
      <c r="E59" s="89" t="s">
        <v>28</v>
      </c>
    </row>
    <row r="60" spans="1:6" s="39" customFormat="1" ht="25.9" customHeight="1" x14ac:dyDescent="0.2">
      <c r="A60" s="86">
        <v>43020</v>
      </c>
      <c r="B60" s="59">
        <v>535.99</v>
      </c>
      <c r="C60" s="61" t="s">
        <v>131</v>
      </c>
      <c r="D60" s="61" t="s">
        <v>51</v>
      </c>
      <c r="E60" s="87" t="s">
        <v>58</v>
      </c>
    </row>
    <row r="61" spans="1:6" s="44" customFormat="1" ht="25.9" customHeight="1" x14ac:dyDescent="0.2">
      <c r="A61" s="160"/>
      <c r="B61" s="161">
        <v>29.57</v>
      </c>
      <c r="C61" s="162" t="s">
        <v>132</v>
      </c>
      <c r="D61" s="36" t="s">
        <v>103</v>
      </c>
      <c r="E61" s="163" t="s">
        <v>28</v>
      </c>
      <c r="F61" s="164"/>
    </row>
    <row r="62" spans="1:6" s="39" customFormat="1" ht="25.9" customHeight="1" x14ac:dyDescent="0.2">
      <c r="A62" s="86">
        <v>43028</v>
      </c>
      <c r="B62" s="59">
        <v>320.61</v>
      </c>
      <c r="C62" s="63" t="s">
        <v>75</v>
      </c>
      <c r="D62" s="61" t="s">
        <v>51</v>
      </c>
      <c r="E62" s="87" t="s">
        <v>35</v>
      </c>
    </row>
    <row r="63" spans="1:6" s="23" customFormat="1" ht="25.9" customHeight="1" x14ac:dyDescent="0.2">
      <c r="A63" s="88"/>
      <c r="B63" s="51">
        <v>49</v>
      </c>
      <c r="C63" s="55"/>
      <c r="D63" s="36" t="s">
        <v>49</v>
      </c>
      <c r="E63" s="89" t="s">
        <v>35</v>
      </c>
      <c r="F63" s="44"/>
    </row>
    <row r="64" spans="1:6" s="23" customFormat="1" ht="25.9" customHeight="1" x14ac:dyDescent="0.2">
      <c r="A64" s="86">
        <v>43041</v>
      </c>
      <c r="B64" s="59">
        <f>369.59+105.64</f>
        <v>475.22999999999996</v>
      </c>
      <c r="C64" s="63" t="s">
        <v>76</v>
      </c>
      <c r="D64" s="61" t="s">
        <v>51</v>
      </c>
      <c r="E64" s="87" t="s">
        <v>13</v>
      </c>
      <c r="F64" s="39"/>
    </row>
    <row r="65" spans="1:6" s="23" customFormat="1" ht="25.9" customHeight="1" x14ac:dyDescent="0.2">
      <c r="A65" s="88"/>
      <c r="B65" s="51">
        <v>67.510000000000005</v>
      </c>
      <c r="C65" s="36"/>
      <c r="D65" s="36" t="s">
        <v>49</v>
      </c>
      <c r="E65" s="89" t="s">
        <v>13</v>
      </c>
      <c r="F65" s="39"/>
    </row>
    <row r="66" spans="1:6" s="23" customFormat="1" ht="25.9" customHeight="1" x14ac:dyDescent="0.2">
      <c r="A66" s="86">
        <v>43048</v>
      </c>
      <c r="B66" s="59">
        <v>556.59</v>
      </c>
      <c r="C66" s="61" t="s">
        <v>90</v>
      </c>
      <c r="D66" s="61" t="s">
        <v>51</v>
      </c>
      <c r="E66" s="87" t="s">
        <v>13</v>
      </c>
      <c r="F66" s="39"/>
    </row>
    <row r="67" spans="1:6" s="23" customFormat="1" ht="25.9" customHeight="1" x14ac:dyDescent="0.2">
      <c r="A67" s="88"/>
      <c r="B67" s="51">
        <v>65.539999999999992</v>
      </c>
      <c r="C67" s="36"/>
      <c r="D67" s="36" t="s">
        <v>49</v>
      </c>
      <c r="E67" s="89" t="s">
        <v>13</v>
      </c>
      <c r="F67" s="39"/>
    </row>
    <row r="68" spans="1:6" s="23" customFormat="1" ht="25.9" customHeight="1" x14ac:dyDescent="0.2">
      <c r="A68" s="165"/>
      <c r="B68" s="166">
        <v>29.57</v>
      </c>
      <c r="C68" s="162"/>
      <c r="D68" s="36" t="s">
        <v>103</v>
      </c>
      <c r="E68" s="167" t="s">
        <v>28</v>
      </c>
      <c r="F68" s="39"/>
    </row>
    <row r="69" spans="1:6" s="39" customFormat="1" ht="25.9" customHeight="1" x14ac:dyDescent="0.2">
      <c r="A69" s="86">
        <v>43055</v>
      </c>
      <c r="B69" s="64">
        <v>59.97</v>
      </c>
      <c r="C69" s="63" t="s">
        <v>91</v>
      </c>
      <c r="D69" s="63" t="s">
        <v>49</v>
      </c>
      <c r="E69" s="87" t="s">
        <v>13</v>
      </c>
    </row>
    <row r="70" spans="1:6" s="39" customFormat="1" ht="25.9" customHeight="1" x14ac:dyDescent="0.2">
      <c r="A70" s="88"/>
      <c r="B70" s="56">
        <v>479.31</v>
      </c>
      <c r="C70" s="55" t="s">
        <v>83</v>
      </c>
      <c r="D70" s="55" t="s">
        <v>51</v>
      </c>
      <c r="E70" s="89" t="s">
        <v>13</v>
      </c>
    </row>
    <row r="71" spans="1:6" s="44" customFormat="1" ht="25.9" customHeight="1" x14ac:dyDescent="0.2">
      <c r="A71" s="88"/>
      <c r="B71" s="56">
        <v>54.58</v>
      </c>
      <c r="C71" s="55"/>
      <c r="D71" s="55" t="s">
        <v>49</v>
      </c>
      <c r="E71" s="89" t="s">
        <v>13</v>
      </c>
    </row>
    <row r="72" spans="1:6" s="23" customFormat="1" ht="25.9" customHeight="1" x14ac:dyDescent="0.2">
      <c r="A72" s="165"/>
      <c r="B72" s="166">
        <v>59.13</v>
      </c>
      <c r="C72" s="162"/>
      <c r="D72" s="36" t="s">
        <v>103</v>
      </c>
      <c r="E72" s="167" t="s">
        <v>28</v>
      </c>
      <c r="F72" s="39"/>
    </row>
    <row r="73" spans="1:6" s="44" customFormat="1" ht="25.9" customHeight="1" x14ac:dyDescent="0.2">
      <c r="A73" s="86">
        <v>43056</v>
      </c>
      <c r="B73" s="59">
        <v>289.29000000000002</v>
      </c>
      <c r="C73" s="61" t="s">
        <v>77</v>
      </c>
      <c r="D73" s="61" t="s">
        <v>51</v>
      </c>
      <c r="E73" s="87" t="s">
        <v>35</v>
      </c>
    </row>
    <row r="74" spans="1:6" s="39" customFormat="1" ht="25.9" customHeight="1" x14ac:dyDescent="0.2">
      <c r="A74" s="86">
        <v>43070</v>
      </c>
      <c r="B74" s="59">
        <v>303.64</v>
      </c>
      <c r="C74" s="61" t="s">
        <v>133</v>
      </c>
      <c r="D74" s="61" t="s">
        <v>51</v>
      </c>
      <c r="E74" s="87" t="s">
        <v>38</v>
      </c>
    </row>
    <row r="75" spans="1:6" s="23" customFormat="1" ht="25.9" customHeight="1" x14ac:dyDescent="0.2">
      <c r="A75" s="88"/>
      <c r="B75" s="51">
        <v>87.9</v>
      </c>
      <c r="C75" s="36" t="s">
        <v>134</v>
      </c>
      <c r="D75" s="36" t="s">
        <v>49</v>
      </c>
      <c r="E75" s="89" t="s">
        <v>38</v>
      </c>
      <c r="F75" s="39"/>
    </row>
    <row r="76" spans="1:6" s="23" customFormat="1" ht="25.9" customHeight="1" x14ac:dyDescent="0.2">
      <c r="A76" s="88"/>
      <c r="C76" s="36" t="s">
        <v>135</v>
      </c>
      <c r="E76" s="89"/>
      <c r="F76" s="39"/>
    </row>
    <row r="77" spans="1:6" s="39" customFormat="1" ht="25.9" customHeight="1" x14ac:dyDescent="0.2">
      <c r="A77" s="86">
        <v>43077</v>
      </c>
      <c r="B77" s="59">
        <v>439.46</v>
      </c>
      <c r="C77" s="61" t="s">
        <v>87</v>
      </c>
      <c r="D77" s="61" t="s">
        <v>51</v>
      </c>
      <c r="E77" s="87" t="s">
        <v>13</v>
      </c>
    </row>
    <row r="78" spans="1:6" s="39" customFormat="1" ht="25.9" customHeight="1" x14ac:dyDescent="0.2">
      <c r="A78" s="88"/>
      <c r="B78" s="51">
        <v>63.39</v>
      </c>
      <c r="C78" s="36" t="s">
        <v>136</v>
      </c>
      <c r="D78" s="36" t="s">
        <v>49</v>
      </c>
      <c r="E78" s="89" t="s">
        <v>13</v>
      </c>
    </row>
    <row r="79" spans="1:6" s="39" customFormat="1" ht="25.9" customHeight="1" x14ac:dyDescent="0.2">
      <c r="A79" s="88"/>
      <c r="C79" s="39" t="s">
        <v>137</v>
      </c>
      <c r="E79" s="180"/>
      <c r="F79" s="38"/>
    </row>
    <row r="80" spans="1:6" s="50" customFormat="1" ht="25.9" customHeight="1" x14ac:dyDescent="0.2">
      <c r="A80" s="93">
        <v>43080</v>
      </c>
      <c r="B80" s="64">
        <f>104.4+232.06</f>
        <v>336.46000000000004</v>
      </c>
      <c r="C80" s="65" t="s">
        <v>46</v>
      </c>
      <c r="D80" s="63" t="s">
        <v>51</v>
      </c>
      <c r="E80" s="94" t="s">
        <v>30</v>
      </c>
      <c r="F80" s="49"/>
    </row>
    <row r="81" spans="1:6" s="23" customFormat="1" ht="25.9" customHeight="1" x14ac:dyDescent="0.2">
      <c r="A81" s="95"/>
      <c r="B81" s="56">
        <v>54.73</v>
      </c>
      <c r="C81" s="57"/>
      <c r="D81" s="57" t="s">
        <v>49</v>
      </c>
      <c r="E81" s="96" t="s">
        <v>30</v>
      </c>
      <c r="F81" s="39"/>
    </row>
    <row r="82" spans="1:6" s="23" customFormat="1" ht="25.9" customHeight="1" x14ac:dyDescent="0.2">
      <c r="A82" s="86" t="s">
        <v>112</v>
      </c>
      <c r="B82" s="59">
        <v>423.45</v>
      </c>
      <c r="C82" s="66" t="s">
        <v>138</v>
      </c>
      <c r="D82" s="61" t="s">
        <v>51</v>
      </c>
      <c r="E82" s="87" t="s">
        <v>30</v>
      </c>
      <c r="F82" s="39"/>
    </row>
    <row r="83" spans="1:6" s="23" customFormat="1" ht="25.9" customHeight="1" x14ac:dyDescent="0.2">
      <c r="A83" s="88"/>
      <c r="B83" s="51">
        <v>430.37</v>
      </c>
      <c r="C83" s="36" t="s">
        <v>113</v>
      </c>
      <c r="D83" s="36" t="s">
        <v>51</v>
      </c>
      <c r="E83" s="89" t="s">
        <v>13</v>
      </c>
      <c r="F83" s="39"/>
    </row>
    <row r="84" spans="1:6" s="39" customFormat="1" ht="25.9" customHeight="1" x14ac:dyDescent="0.2">
      <c r="A84" s="97"/>
      <c r="B84" s="51">
        <v>145.5</v>
      </c>
      <c r="C84" s="25"/>
      <c r="D84" s="41" t="s">
        <v>48</v>
      </c>
      <c r="E84" s="98" t="s">
        <v>13</v>
      </c>
      <c r="F84" s="38"/>
    </row>
    <row r="85" spans="1:6" s="39" customFormat="1" ht="25.9" customHeight="1" x14ac:dyDescent="0.2">
      <c r="A85" s="97"/>
      <c r="B85" s="51">
        <v>69.73</v>
      </c>
      <c r="C85" s="58"/>
      <c r="D85" s="41" t="s">
        <v>49</v>
      </c>
      <c r="E85" s="98"/>
      <c r="F85" s="38"/>
    </row>
    <row r="86" spans="1:6" s="23" customFormat="1" ht="25.9" customHeight="1" x14ac:dyDescent="0.2">
      <c r="A86" s="168">
        <v>43110</v>
      </c>
      <c r="B86" s="169">
        <v>17.48</v>
      </c>
      <c r="C86" s="170" t="s">
        <v>113</v>
      </c>
      <c r="D86" s="170" t="s">
        <v>114</v>
      </c>
      <c r="E86" s="171" t="s">
        <v>13</v>
      </c>
      <c r="F86" s="39"/>
    </row>
    <row r="87" spans="1:6" s="23" customFormat="1" ht="25.9" customHeight="1" x14ac:dyDescent="0.2">
      <c r="A87" s="99">
        <v>43119</v>
      </c>
      <c r="B87" s="64">
        <v>424.17</v>
      </c>
      <c r="C87" s="65" t="s">
        <v>168</v>
      </c>
      <c r="D87" s="65" t="s">
        <v>51</v>
      </c>
      <c r="E87" s="100" t="s">
        <v>32</v>
      </c>
      <c r="F87" s="39"/>
    </row>
    <row r="88" spans="1:6" s="23" customFormat="1" ht="25.9" customHeight="1" x14ac:dyDescent="0.2">
      <c r="A88" s="178"/>
      <c r="B88" s="51">
        <v>17.39</v>
      </c>
      <c r="C88" s="57" t="s">
        <v>169</v>
      </c>
      <c r="D88" s="36" t="s">
        <v>103</v>
      </c>
      <c r="E88" s="89" t="s">
        <v>28</v>
      </c>
      <c r="F88" s="39"/>
    </row>
    <row r="89" spans="1:6" s="23" customFormat="1" ht="25.9" customHeight="1" x14ac:dyDescent="0.2">
      <c r="A89" s="178"/>
      <c r="B89" s="56"/>
      <c r="C89" s="57" t="s">
        <v>170</v>
      </c>
      <c r="D89" s="57"/>
      <c r="E89" s="179"/>
      <c r="F89" s="39"/>
    </row>
    <row r="90" spans="1:6" s="39" customFormat="1" ht="25.9" customHeight="1" x14ac:dyDescent="0.2">
      <c r="A90" s="101"/>
      <c r="C90" s="73" t="s">
        <v>171</v>
      </c>
      <c r="E90" s="180"/>
      <c r="F90" s="38"/>
    </row>
    <row r="91" spans="1:6" s="39" customFormat="1" ht="25.9" customHeight="1" x14ac:dyDescent="0.2">
      <c r="A91" s="86">
        <v>43126</v>
      </c>
      <c r="B91" s="59">
        <v>17.39</v>
      </c>
      <c r="C91" s="41" t="s">
        <v>113</v>
      </c>
      <c r="D91" s="61" t="s">
        <v>103</v>
      </c>
      <c r="E91" s="87" t="s">
        <v>13</v>
      </c>
      <c r="F91" s="38"/>
    </row>
    <row r="92" spans="1:6" s="23" customFormat="1" ht="25.9" customHeight="1" x14ac:dyDescent="0.2">
      <c r="A92" s="97"/>
      <c r="B92" s="51">
        <v>486.15</v>
      </c>
      <c r="C92" s="120" t="s">
        <v>139</v>
      </c>
      <c r="D92" s="41" t="s">
        <v>51</v>
      </c>
      <c r="E92" s="89" t="s">
        <v>13</v>
      </c>
      <c r="F92" s="39"/>
    </row>
    <row r="93" spans="1:6" s="23" customFormat="1" ht="25.9" customHeight="1" x14ac:dyDescent="0.2">
      <c r="A93" s="86">
        <v>43132</v>
      </c>
      <c r="B93" s="59">
        <v>780.62</v>
      </c>
      <c r="C93" s="61" t="s">
        <v>109</v>
      </c>
      <c r="D93" s="61" t="s">
        <v>51</v>
      </c>
      <c r="E93" s="87" t="s">
        <v>33</v>
      </c>
      <c r="F93" s="39"/>
    </row>
    <row r="94" spans="1:6" s="39" customFormat="1" ht="25.9" customHeight="1" x14ac:dyDescent="0.2">
      <c r="A94" s="88"/>
      <c r="B94" s="51">
        <v>-768.12</v>
      </c>
      <c r="C94" s="36" t="s">
        <v>109</v>
      </c>
      <c r="D94" s="36" t="s">
        <v>51</v>
      </c>
      <c r="E94" s="89" t="s">
        <v>33</v>
      </c>
      <c r="F94" s="38"/>
    </row>
    <row r="95" spans="1:6" s="23" customFormat="1" ht="25.9" customHeight="1" x14ac:dyDescent="0.2">
      <c r="A95" s="86" t="s">
        <v>116</v>
      </c>
      <c r="B95" s="59">
        <f>12.5+299.04</f>
        <v>311.54000000000002</v>
      </c>
      <c r="C95" s="65" t="s">
        <v>113</v>
      </c>
      <c r="D95" s="61" t="s">
        <v>51</v>
      </c>
      <c r="E95" s="87" t="s">
        <v>13</v>
      </c>
      <c r="F95" s="39"/>
    </row>
    <row r="96" spans="1:6" s="23" customFormat="1" ht="25.9" customHeight="1" x14ac:dyDescent="0.2">
      <c r="A96" s="88"/>
      <c r="B96" s="51">
        <v>267.74</v>
      </c>
      <c r="C96" s="55" t="s">
        <v>140</v>
      </c>
      <c r="D96" s="36" t="s">
        <v>48</v>
      </c>
      <c r="E96" s="89" t="s">
        <v>13</v>
      </c>
      <c r="F96" s="39"/>
    </row>
    <row r="97" spans="1:12" s="39" customFormat="1" ht="25.9" customHeight="1" x14ac:dyDescent="0.2">
      <c r="A97" s="88"/>
      <c r="B97" s="51">
        <f>138.55+18.16</f>
        <v>156.71</v>
      </c>
      <c r="C97" s="57" t="s">
        <v>141</v>
      </c>
      <c r="D97" s="36" t="s">
        <v>49</v>
      </c>
      <c r="E97" s="89" t="s">
        <v>13</v>
      </c>
      <c r="G97" s="25"/>
      <c r="H97" s="25"/>
      <c r="I97" s="25"/>
      <c r="J97" s="25"/>
      <c r="K97" s="25"/>
      <c r="L97" s="25"/>
    </row>
    <row r="98" spans="1:12" s="23" customFormat="1" ht="25.9" customHeight="1" x14ac:dyDescent="0.2">
      <c r="A98" s="165"/>
      <c r="B98" s="166">
        <v>17.39</v>
      </c>
      <c r="C98" s="172"/>
      <c r="D98" s="36" t="s">
        <v>103</v>
      </c>
      <c r="E98" s="167" t="s">
        <v>28</v>
      </c>
      <c r="F98" s="39"/>
    </row>
    <row r="99" spans="1:12" s="39" customFormat="1" ht="25.9" customHeight="1" x14ac:dyDescent="0.2">
      <c r="A99" s="102" t="s">
        <v>115</v>
      </c>
      <c r="B99" s="59">
        <v>589.22</v>
      </c>
      <c r="C99" s="57" t="s">
        <v>142</v>
      </c>
      <c r="D99" s="61" t="s">
        <v>51</v>
      </c>
      <c r="E99" s="87" t="s">
        <v>13</v>
      </c>
      <c r="F99" s="38"/>
      <c r="G99" s="25"/>
      <c r="H99" s="25"/>
      <c r="I99" s="25"/>
      <c r="J99" s="25"/>
      <c r="K99" s="25"/>
      <c r="L99" s="25"/>
    </row>
    <row r="100" spans="1:12" s="39" customFormat="1" ht="25.9" customHeight="1" x14ac:dyDescent="0.2">
      <c r="A100" s="97"/>
      <c r="B100" s="51">
        <f>282.59+25</f>
        <v>307.58999999999997</v>
      </c>
      <c r="C100" s="40" t="s">
        <v>143</v>
      </c>
      <c r="D100" s="41" t="s">
        <v>51</v>
      </c>
      <c r="E100" s="98" t="s">
        <v>30</v>
      </c>
      <c r="F100" s="38"/>
      <c r="G100" s="155"/>
      <c r="H100" s="71"/>
      <c r="I100" s="156"/>
      <c r="J100" s="36"/>
      <c r="K100" s="42"/>
      <c r="L100" s="25"/>
    </row>
    <row r="101" spans="1:12" s="23" customFormat="1" ht="25.9" customHeight="1" x14ac:dyDescent="0.2">
      <c r="A101" s="88"/>
      <c r="B101" s="51">
        <v>167.74</v>
      </c>
      <c r="C101" s="36" t="s">
        <v>144</v>
      </c>
      <c r="D101" s="36" t="s">
        <v>48</v>
      </c>
      <c r="E101" s="89" t="s">
        <v>13</v>
      </c>
      <c r="F101" s="39"/>
      <c r="G101" s="33"/>
      <c r="H101" s="33"/>
      <c r="I101" s="33"/>
      <c r="J101" s="33"/>
      <c r="K101" s="33"/>
      <c r="L101" s="33"/>
    </row>
    <row r="102" spans="1:12" s="23" customFormat="1" ht="25.9" customHeight="1" x14ac:dyDescent="0.2">
      <c r="A102" s="88"/>
      <c r="B102" s="51">
        <v>70.34</v>
      </c>
      <c r="C102" s="36"/>
      <c r="D102" s="36" t="s">
        <v>49</v>
      </c>
      <c r="E102" s="89" t="s">
        <v>13</v>
      </c>
      <c r="F102" s="39"/>
      <c r="G102" s="33"/>
      <c r="H102" s="33"/>
      <c r="I102" s="33"/>
      <c r="J102" s="33"/>
      <c r="K102" s="33"/>
      <c r="L102" s="33"/>
    </row>
    <row r="103" spans="1:12" s="39" customFormat="1" ht="25.9" customHeight="1" x14ac:dyDescent="0.2">
      <c r="A103" s="88"/>
      <c r="B103" s="51">
        <v>34.78</v>
      </c>
      <c r="C103" s="36"/>
      <c r="D103" s="36" t="s">
        <v>103</v>
      </c>
      <c r="E103" s="89" t="s">
        <v>28</v>
      </c>
      <c r="F103" s="38"/>
      <c r="G103" s="173"/>
      <c r="H103" s="71"/>
      <c r="I103" s="174"/>
      <c r="J103" s="36"/>
      <c r="K103" s="42"/>
      <c r="L103" s="25"/>
    </row>
    <row r="104" spans="1:12" s="39" customFormat="1" ht="25.9" customHeight="1" x14ac:dyDescent="0.2">
      <c r="A104" s="86">
        <v>43187</v>
      </c>
      <c r="B104" s="59">
        <v>191.44</v>
      </c>
      <c r="C104" s="63" t="s">
        <v>145</v>
      </c>
      <c r="D104" s="61" t="s">
        <v>51</v>
      </c>
      <c r="E104" s="87" t="s">
        <v>39</v>
      </c>
      <c r="F104" s="38"/>
      <c r="G104" s="173"/>
      <c r="H104" s="71"/>
      <c r="I104" s="174"/>
      <c r="J104" s="36"/>
      <c r="K104" s="42"/>
      <c r="L104" s="25"/>
    </row>
    <row r="105" spans="1:12" s="44" customFormat="1" ht="25.9" customHeight="1" x14ac:dyDescent="0.2">
      <c r="A105" s="88"/>
      <c r="B105" s="51">
        <v>408.08</v>
      </c>
      <c r="C105" s="36" t="s">
        <v>146</v>
      </c>
      <c r="D105" s="36" t="s">
        <v>51</v>
      </c>
      <c r="E105" s="89" t="s">
        <v>39</v>
      </c>
      <c r="F105" s="38"/>
      <c r="G105" s="173"/>
      <c r="H105" s="71"/>
      <c r="I105" s="174"/>
      <c r="J105" s="36"/>
      <c r="K105" s="42"/>
      <c r="L105" s="25"/>
    </row>
    <row r="106" spans="1:12" s="39" customFormat="1" ht="25.9" customHeight="1" x14ac:dyDescent="0.2">
      <c r="A106" s="88"/>
      <c r="B106" s="51">
        <v>10</v>
      </c>
      <c r="C106" s="36" t="s">
        <v>147</v>
      </c>
      <c r="D106" s="36" t="s">
        <v>173</v>
      </c>
      <c r="E106" s="92" t="s">
        <v>39</v>
      </c>
      <c r="F106" s="38"/>
      <c r="G106" s="173"/>
      <c r="H106" s="71"/>
      <c r="I106" s="174"/>
      <c r="J106" s="36"/>
      <c r="K106" s="42"/>
      <c r="L106" s="25"/>
    </row>
    <row r="107" spans="1:12" s="39" customFormat="1" ht="25.9" customHeight="1" x14ac:dyDescent="0.2">
      <c r="A107" s="165"/>
      <c r="B107" s="161">
        <v>29.57</v>
      </c>
      <c r="C107" s="162"/>
      <c r="D107" s="36" t="s">
        <v>103</v>
      </c>
      <c r="E107" s="167" t="s">
        <v>28</v>
      </c>
      <c r="F107" s="38"/>
      <c r="G107" s="173"/>
      <c r="H107" s="71"/>
      <c r="I107" s="174"/>
      <c r="J107" s="36"/>
      <c r="K107" s="42"/>
      <c r="L107" s="25"/>
    </row>
    <row r="108" spans="1:12" s="39" customFormat="1" ht="25.9" customHeight="1" x14ac:dyDescent="0.2">
      <c r="A108" s="86">
        <v>43192</v>
      </c>
      <c r="B108" s="59">
        <f>167.74+43.48</f>
        <v>211.22</v>
      </c>
      <c r="C108" s="61" t="s">
        <v>92</v>
      </c>
      <c r="D108" s="61" t="s">
        <v>48</v>
      </c>
      <c r="E108" s="87" t="s">
        <v>13</v>
      </c>
      <c r="F108" s="38"/>
      <c r="G108" s="173"/>
      <c r="H108" s="71"/>
      <c r="I108" s="174"/>
      <c r="J108" s="36"/>
      <c r="K108" s="42"/>
      <c r="L108" s="25"/>
    </row>
    <row r="109" spans="1:12" s="39" customFormat="1" ht="25.9" customHeight="1" x14ac:dyDescent="0.2">
      <c r="A109" s="88"/>
      <c r="B109" s="51">
        <f>7.23+1.71</f>
        <v>8.9400000000000013</v>
      </c>
      <c r="C109" s="36"/>
      <c r="D109" s="36" t="s">
        <v>49</v>
      </c>
      <c r="E109" s="89" t="s">
        <v>13</v>
      </c>
      <c r="F109" s="38"/>
      <c r="G109" s="173"/>
      <c r="H109" s="71"/>
      <c r="I109" s="174"/>
      <c r="J109" s="36"/>
      <c r="K109" s="42"/>
      <c r="L109" s="25"/>
    </row>
    <row r="110" spans="1:12" s="23" customFormat="1" ht="25.9" customHeight="1" x14ac:dyDescent="0.2">
      <c r="A110" s="165"/>
      <c r="B110" s="166">
        <v>17.39</v>
      </c>
      <c r="C110" s="175"/>
      <c r="D110" s="36" t="s">
        <v>103</v>
      </c>
      <c r="E110" s="167" t="s">
        <v>28</v>
      </c>
      <c r="F110" s="39"/>
      <c r="G110" s="33"/>
      <c r="H110" s="33"/>
      <c r="I110" s="33"/>
      <c r="J110" s="33"/>
      <c r="K110" s="33"/>
      <c r="L110" s="33"/>
    </row>
    <row r="111" spans="1:12" s="39" customFormat="1" ht="25.9" customHeight="1" x14ac:dyDescent="0.2">
      <c r="A111" s="103">
        <v>43209</v>
      </c>
      <c r="B111" s="59">
        <v>266.86</v>
      </c>
      <c r="C111" s="61" t="s">
        <v>150</v>
      </c>
      <c r="D111" s="61" t="s">
        <v>51</v>
      </c>
      <c r="E111" s="87" t="s">
        <v>30</v>
      </c>
      <c r="F111" s="38"/>
      <c r="G111" s="173"/>
      <c r="H111" s="71"/>
      <c r="I111" s="174"/>
      <c r="J111" s="36"/>
      <c r="K111" s="42"/>
      <c r="L111" s="25"/>
    </row>
    <row r="112" spans="1:12" s="39" customFormat="1" ht="25.9" customHeight="1" x14ac:dyDescent="0.2">
      <c r="A112" s="165"/>
      <c r="B112" s="166">
        <v>17.39</v>
      </c>
      <c r="C112" s="162" t="s">
        <v>148</v>
      </c>
      <c r="D112" s="36" t="s">
        <v>103</v>
      </c>
      <c r="E112" s="167" t="s">
        <v>28</v>
      </c>
      <c r="F112" s="38"/>
      <c r="G112" s="173"/>
      <c r="H112" s="71"/>
      <c r="I112" s="174"/>
      <c r="J112" s="36"/>
      <c r="K112" s="42"/>
      <c r="L112" s="25"/>
    </row>
    <row r="113" spans="1:12" s="39" customFormat="1" ht="25.9" customHeight="1" x14ac:dyDescent="0.2">
      <c r="A113" s="165"/>
      <c r="B113" s="166"/>
      <c r="C113" s="162" t="s">
        <v>149</v>
      </c>
      <c r="D113" s="36"/>
      <c r="E113" s="167"/>
      <c r="F113" s="38"/>
      <c r="G113" s="173"/>
      <c r="H113" s="71"/>
      <c r="I113" s="174"/>
      <c r="J113" s="36"/>
      <c r="K113" s="42"/>
      <c r="L113" s="25"/>
    </row>
    <row r="114" spans="1:12" s="44" customFormat="1" ht="25.9" customHeight="1" x14ac:dyDescent="0.2">
      <c r="A114" s="104" t="s">
        <v>117</v>
      </c>
      <c r="B114" s="67">
        <f>12.5+638.63</f>
        <v>651.13</v>
      </c>
      <c r="C114" s="61" t="s">
        <v>151</v>
      </c>
      <c r="D114" s="68" t="s">
        <v>51</v>
      </c>
      <c r="E114" s="105" t="s">
        <v>38</v>
      </c>
      <c r="F114" s="38"/>
      <c r="G114" s="173"/>
      <c r="H114" s="71"/>
      <c r="I114" s="174"/>
      <c r="J114" s="36"/>
      <c r="K114" s="42"/>
      <c r="L114" s="25"/>
    </row>
    <row r="115" spans="1:12" s="39" customFormat="1" ht="25.9" customHeight="1" x14ac:dyDescent="0.2">
      <c r="A115" s="88">
        <v>43223</v>
      </c>
      <c r="B115" s="51">
        <v>25</v>
      </c>
      <c r="C115" s="40" t="s">
        <v>54</v>
      </c>
      <c r="D115" s="36" t="s">
        <v>173</v>
      </c>
      <c r="E115" s="89" t="s">
        <v>38</v>
      </c>
      <c r="F115" s="38"/>
      <c r="G115" s="173"/>
      <c r="H115" s="71"/>
      <c r="I115" s="174"/>
      <c r="J115" s="36"/>
      <c r="K115" s="42"/>
      <c r="L115" s="25"/>
    </row>
    <row r="116" spans="1:12" s="39" customFormat="1" ht="25.9" customHeight="1" x14ac:dyDescent="0.2">
      <c r="A116" s="165"/>
      <c r="B116" s="166">
        <v>52.17</v>
      </c>
      <c r="C116" s="162"/>
      <c r="D116" s="36" t="s">
        <v>103</v>
      </c>
      <c r="E116" s="167" t="s">
        <v>28</v>
      </c>
      <c r="F116" s="38"/>
      <c r="G116" s="25"/>
      <c r="H116" s="25"/>
      <c r="I116" s="25"/>
      <c r="J116" s="25"/>
      <c r="K116" s="25"/>
      <c r="L116" s="25"/>
    </row>
    <row r="117" spans="1:12" s="39" customFormat="1" ht="25.9" customHeight="1" x14ac:dyDescent="0.2">
      <c r="A117" s="165"/>
      <c r="B117" s="166">
        <v>-60</v>
      </c>
      <c r="C117" s="162"/>
      <c r="D117" s="36" t="s">
        <v>103</v>
      </c>
      <c r="E117" s="167" t="s">
        <v>28</v>
      </c>
      <c r="F117" s="38"/>
      <c r="G117" s="155"/>
      <c r="H117" s="71"/>
      <c r="I117" s="156"/>
      <c r="J117" s="36"/>
      <c r="K117" s="37"/>
      <c r="L117" s="25"/>
    </row>
    <row r="118" spans="1:12" s="44" customFormat="1" ht="25.9" customHeight="1" x14ac:dyDescent="0.2">
      <c r="A118" s="86" t="s">
        <v>118</v>
      </c>
      <c r="B118" s="59">
        <v>214.61</v>
      </c>
      <c r="C118" s="61" t="s">
        <v>152</v>
      </c>
      <c r="D118" s="61" t="s">
        <v>51</v>
      </c>
      <c r="E118" s="87" t="s">
        <v>30</v>
      </c>
      <c r="G118" s="158"/>
      <c r="H118" s="71"/>
      <c r="I118" s="159"/>
      <c r="J118" s="36"/>
      <c r="K118" s="37"/>
      <c r="L118" s="25"/>
    </row>
    <row r="119" spans="1:12" s="44" customFormat="1" ht="25.9" customHeight="1" x14ac:dyDescent="0.2">
      <c r="A119" s="160"/>
      <c r="B119" s="161">
        <v>52.17</v>
      </c>
      <c r="C119" s="136" t="s">
        <v>153</v>
      </c>
      <c r="D119" s="36" t="s">
        <v>103</v>
      </c>
      <c r="E119" s="163" t="s">
        <v>28</v>
      </c>
      <c r="G119" s="155"/>
      <c r="H119" s="71"/>
      <c r="I119" s="174"/>
      <c r="J119" s="72"/>
      <c r="K119" s="157"/>
      <c r="L119" s="25"/>
    </row>
    <row r="120" spans="1:12" s="23" customFormat="1" ht="25.9" customHeight="1" x14ac:dyDescent="0.2">
      <c r="A120" s="88"/>
      <c r="B120" s="51">
        <v>341.02</v>
      </c>
      <c r="C120" s="137" t="s">
        <v>149</v>
      </c>
      <c r="D120" s="36" t="s">
        <v>51</v>
      </c>
      <c r="E120" s="92" t="s">
        <v>30</v>
      </c>
      <c r="F120" s="39"/>
      <c r="G120" s="33"/>
      <c r="H120" s="33"/>
      <c r="I120" s="33"/>
      <c r="J120" s="33"/>
      <c r="K120" s="33"/>
      <c r="L120" s="33"/>
    </row>
    <row r="121" spans="1:12" s="23" customFormat="1" ht="25.9" customHeight="1" x14ac:dyDescent="0.2">
      <c r="A121" s="88"/>
      <c r="B121" s="51">
        <f>12.5+202.11+10+73.72+95.78</f>
        <v>394.11</v>
      </c>
      <c r="C121" s="36" t="s">
        <v>154</v>
      </c>
      <c r="D121" s="36" t="s">
        <v>51</v>
      </c>
      <c r="E121" s="89" t="s">
        <v>35</v>
      </c>
      <c r="F121" s="39"/>
    </row>
    <row r="122" spans="1:12" s="23" customFormat="1" ht="25.9" customHeight="1" x14ac:dyDescent="0.2">
      <c r="A122" s="88"/>
      <c r="B122" s="52">
        <f>253.57+5+0.5</f>
        <v>259.07</v>
      </c>
      <c r="C122" s="36" t="s">
        <v>155</v>
      </c>
      <c r="D122" s="45" t="s">
        <v>48</v>
      </c>
      <c r="E122" s="106" t="s">
        <v>13</v>
      </c>
      <c r="F122" s="39"/>
    </row>
    <row r="123" spans="1:12" s="23" customFormat="1" ht="25.9" customHeight="1" x14ac:dyDescent="0.2">
      <c r="A123" s="88"/>
      <c r="B123" s="51">
        <v>24.78</v>
      </c>
      <c r="C123" s="36"/>
      <c r="D123" s="36" t="s">
        <v>103</v>
      </c>
      <c r="E123" s="89" t="s">
        <v>28</v>
      </c>
      <c r="F123" s="39"/>
    </row>
    <row r="124" spans="1:12" s="23" customFormat="1" ht="25.9" customHeight="1" x14ac:dyDescent="0.2">
      <c r="A124" s="107">
        <v>43235</v>
      </c>
      <c r="B124" s="67">
        <f>12.5+10+245.36+62.64</f>
        <v>330.5</v>
      </c>
      <c r="C124" s="61" t="s">
        <v>156</v>
      </c>
      <c r="D124" s="69" t="s">
        <v>51</v>
      </c>
      <c r="E124" s="105" t="s">
        <v>79</v>
      </c>
      <c r="F124" s="39"/>
    </row>
    <row r="125" spans="1:12" s="23" customFormat="1" ht="25.9" customHeight="1" x14ac:dyDescent="0.2">
      <c r="A125" s="165"/>
      <c r="B125" s="166">
        <v>34.78</v>
      </c>
      <c r="C125" s="162" t="s">
        <v>157</v>
      </c>
      <c r="D125" s="36" t="s">
        <v>103</v>
      </c>
      <c r="E125" s="167" t="s">
        <v>28</v>
      </c>
      <c r="F125" s="39"/>
    </row>
    <row r="126" spans="1:12" s="23" customFormat="1" ht="25.9" customHeight="1" x14ac:dyDescent="0.2">
      <c r="A126" s="86">
        <v>43238</v>
      </c>
      <c r="B126" s="59">
        <f>12.5+256.17</f>
        <v>268.67</v>
      </c>
      <c r="C126" s="61" t="s">
        <v>158</v>
      </c>
      <c r="D126" s="61" t="s">
        <v>51</v>
      </c>
      <c r="E126" s="87" t="s">
        <v>35</v>
      </c>
      <c r="F126" s="39"/>
    </row>
    <row r="127" spans="1:12" s="23" customFormat="1" ht="25.9" customHeight="1" x14ac:dyDescent="0.2">
      <c r="A127" s="108"/>
      <c r="B127" s="52">
        <f>5+33.95+1.47+98</f>
        <v>138.42000000000002</v>
      </c>
      <c r="C127" s="36" t="s">
        <v>159</v>
      </c>
      <c r="D127" s="45" t="s">
        <v>49</v>
      </c>
      <c r="E127" s="106" t="s">
        <v>35</v>
      </c>
      <c r="F127" s="39"/>
    </row>
    <row r="128" spans="1:12" s="23" customFormat="1" ht="25.9" customHeight="1" x14ac:dyDescent="0.2">
      <c r="A128" s="165"/>
      <c r="B128" s="161">
        <v>34.78</v>
      </c>
      <c r="C128" s="162"/>
      <c r="D128" s="36" t="s">
        <v>103</v>
      </c>
      <c r="E128" s="167" t="s">
        <v>28</v>
      </c>
      <c r="F128" s="39"/>
    </row>
    <row r="129" spans="1:6" s="23" customFormat="1" ht="25.9" customHeight="1" x14ac:dyDescent="0.2">
      <c r="A129" s="107">
        <v>43257</v>
      </c>
      <c r="B129" s="67">
        <f>183.64+25.2+10+48.2</f>
        <v>267.03999999999996</v>
      </c>
      <c r="C129" s="61" t="s">
        <v>93</v>
      </c>
      <c r="D129" s="69" t="s">
        <v>51</v>
      </c>
      <c r="E129" s="105" t="s">
        <v>13</v>
      </c>
      <c r="F129" s="39"/>
    </row>
    <row r="130" spans="1:6" s="23" customFormat="1" ht="25.9" customHeight="1" x14ac:dyDescent="0.2">
      <c r="A130" s="108"/>
      <c r="B130" s="52">
        <v>239.5</v>
      </c>
      <c r="C130" s="36"/>
      <c r="D130" s="45" t="s">
        <v>48</v>
      </c>
      <c r="E130" s="106" t="s">
        <v>13</v>
      </c>
      <c r="F130" s="39"/>
    </row>
    <row r="131" spans="1:6" s="33" customFormat="1" ht="25.9" customHeight="1" x14ac:dyDescent="0.2">
      <c r="A131" s="109"/>
      <c r="B131" s="52">
        <v>47.65</v>
      </c>
      <c r="C131" s="36"/>
      <c r="D131" s="53" t="s">
        <v>174</v>
      </c>
      <c r="E131" s="106" t="s">
        <v>58</v>
      </c>
      <c r="F131" s="44"/>
    </row>
    <row r="132" spans="1:6" s="23" customFormat="1" ht="25.9" customHeight="1" x14ac:dyDescent="0.2">
      <c r="A132" s="104">
        <v>43259</v>
      </c>
      <c r="B132" s="67">
        <v>308.05</v>
      </c>
      <c r="C132" s="61" t="s">
        <v>160</v>
      </c>
      <c r="D132" s="69" t="s">
        <v>51</v>
      </c>
      <c r="E132" s="105" t="s">
        <v>58</v>
      </c>
      <c r="F132" s="39"/>
    </row>
    <row r="133" spans="1:6" s="23" customFormat="1" ht="25.9" customHeight="1" x14ac:dyDescent="0.2">
      <c r="A133" s="108"/>
      <c r="B133" s="52">
        <f>145.22+8.7+11</f>
        <v>164.92</v>
      </c>
      <c r="C133" s="36" t="s">
        <v>161</v>
      </c>
      <c r="D133" s="45" t="s">
        <v>48</v>
      </c>
      <c r="E133" s="106" t="s">
        <v>58</v>
      </c>
      <c r="F133" s="39"/>
    </row>
    <row r="134" spans="1:6" s="23" customFormat="1" ht="25.9" customHeight="1" x14ac:dyDescent="0.2">
      <c r="A134" s="108"/>
      <c r="B134" s="52">
        <f>17.51+49+5</f>
        <v>71.510000000000005</v>
      </c>
      <c r="C134" s="36"/>
      <c r="D134" s="45" t="s">
        <v>49</v>
      </c>
      <c r="E134" s="106" t="s">
        <v>58</v>
      </c>
      <c r="F134" s="39"/>
    </row>
    <row r="135" spans="1:6" s="23" customFormat="1" ht="25.9" customHeight="1" x14ac:dyDescent="0.2">
      <c r="A135" s="110" t="s">
        <v>59</v>
      </c>
      <c r="B135" s="74">
        <v>42.69</v>
      </c>
      <c r="C135" s="75"/>
      <c r="D135" s="75" t="s">
        <v>103</v>
      </c>
      <c r="E135" s="111" t="s">
        <v>28</v>
      </c>
      <c r="F135" s="39"/>
    </row>
    <row r="136" spans="1:6" s="184" customFormat="1" ht="25.9" customHeight="1" x14ac:dyDescent="0.2">
      <c r="A136" s="208" t="s">
        <v>8</v>
      </c>
      <c r="B136" s="209">
        <f>SUM(B15:B135)</f>
        <v>20465.829999999984</v>
      </c>
      <c r="C136" s="200"/>
      <c r="D136" s="200"/>
      <c r="E136" s="210"/>
    </row>
    <row r="137" spans="1:6" s="44" customFormat="1" ht="25.9" customHeight="1" x14ac:dyDescent="0.2">
      <c r="A137" s="117"/>
      <c r="B137" s="118"/>
      <c r="C137" s="25"/>
      <c r="D137" s="25"/>
      <c r="E137" s="79"/>
    </row>
    <row r="138" spans="1:6" s="184" customFormat="1" ht="25.9" customHeight="1" x14ac:dyDescent="0.2">
      <c r="A138" s="239" t="s">
        <v>14</v>
      </c>
      <c r="B138" s="240"/>
      <c r="C138" s="240"/>
      <c r="D138" s="206"/>
      <c r="E138" s="207"/>
    </row>
    <row r="139" spans="1:6" s="39" customFormat="1" ht="25.9" customHeight="1" x14ac:dyDescent="0.2">
      <c r="A139" s="70" t="s">
        <v>0</v>
      </c>
      <c r="B139" s="26" t="s">
        <v>11</v>
      </c>
      <c r="C139" s="26" t="s">
        <v>105</v>
      </c>
      <c r="D139" s="26" t="s">
        <v>72</v>
      </c>
      <c r="E139" s="81"/>
    </row>
    <row r="140" spans="1:6" s="22" customFormat="1" ht="25.9" customHeight="1" x14ac:dyDescent="0.2">
      <c r="A140" s="46">
        <v>43152</v>
      </c>
      <c r="B140" s="176">
        <v>8.1300000000000008</v>
      </c>
      <c r="C140" s="76" t="s">
        <v>47</v>
      </c>
      <c r="D140" s="77" t="s">
        <v>36</v>
      </c>
      <c r="E140" s="112" t="s">
        <v>28</v>
      </c>
    </row>
    <row r="141" spans="1:6" s="22" customFormat="1" ht="25.9" customHeight="1" x14ac:dyDescent="0.2">
      <c r="A141" s="46">
        <v>42979</v>
      </c>
      <c r="B141" s="176">
        <v>58.26</v>
      </c>
      <c r="C141" s="76" t="s">
        <v>47</v>
      </c>
      <c r="D141" s="77" t="s">
        <v>36</v>
      </c>
      <c r="E141" s="113" t="s">
        <v>28</v>
      </c>
    </row>
    <row r="142" spans="1:6" s="22" customFormat="1" ht="25.9" customHeight="1" x14ac:dyDescent="0.2">
      <c r="A142" s="114">
        <v>42983</v>
      </c>
      <c r="B142" s="176">
        <v>11</v>
      </c>
      <c r="C142" s="76" t="s">
        <v>55</v>
      </c>
      <c r="D142" s="77" t="s">
        <v>36</v>
      </c>
      <c r="E142" s="112" t="s">
        <v>28</v>
      </c>
    </row>
    <row r="143" spans="1:6" s="22" customFormat="1" ht="25.9" customHeight="1" x14ac:dyDescent="0.2">
      <c r="A143" s="114">
        <v>43007</v>
      </c>
      <c r="B143" s="176">
        <v>46.01</v>
      </c>
      <c r="C143" s="77" t="s">
        <v>54</v>
      </c>
      <c r="D143" s="77" t="s">
        <v>36</v>
      </c>
      <c r="E143" s="112" t="s">
        <v>28</v>
      </c>
    </row>
    <row r="144" spans="1:6" s="215" customFormat="1" ht="25.9" customHeight="1" x14ac:dyDescent="0.2">
      <c r="A144" s="211" t="s">
        <v>15</v>
      </c>
      <c r="B144" s="212">
        <f>SUBTOTAL(9,B140:B143)</f>
        <v>123.4</v>
      </c>
      <c r="C144" s="213"/>
      <c r="D144" s="213"/>
      <c r="E144" s="214"/>
    </row>
    <row r="145" spans="1:5" s="28" customFormat="1" x14ac:dyDescent="0.2">
      <c r="A145" s="30"/>
      <c r="B145" s="26"/>
      <c r="C145" s="27"/>
      <c r="D145" s="27"/>
      <c r="E145" s="48"/>
    </row>
    <row r="146" spans="1:5" s="28" customFormat="1" x14ac:dyDescent="0.2">
      <c r="A146" s="31"/>
      <c r="B146" s="23"/>
      <c r="E146" s="48"/>
    </row>
    <row r="147" spans="1:5" s="28" customFormat="1" x14ac:dyDescent="0.2">
      <c r="A147" s="241"/>
      <c r="B147" s="241"/>
      <c r="C147" s="241"/>
      <c r="E147" s="48"/>
    </row>
    <row r="148" spans="1:5" s="28" customFormat="1" x14ac:dyDescent="0.2">
      <c r="A148" s="242"/>
      <c r="B148" s="242"/>
      <c r="C148" s="242"/>
      <c r="E148" s="48"/>
    </row>
    <row r="149" spans="1:5" x14ac:dyDescent="0.2">
      <c r="A149" s="32"/>
      <c r="B149" s="4"/>
      <c r="C149" s="177"/>
      <c r="D149" s="28"/>
    </row>
    <row r="150" spans="1:5" x14ac:dyDescent="0.2">
      <c r="A150" s="32"/>
      <c r="B150" s="4"/>
      <c r="C150" s="177"/>
      <c r="D150" s="28"/>
    </row>
    <row r="151" spans="1:5" x14ac:dyDescent="0.2">
      <c r="A151" s="32"/>
      <c r="B151" s="4"/>
      <c r="C151" s="177"/>
      <c r="D151" s="28"/>
    </row>
    <row r="152" spans="1:5" x14ac:dyDescent="0.2">
      <c r="A152" s="236"/>
      <c r="B152" s="236"/>
      <c r="C152" s="236"/>
      <c r="D152" s="236"/>
    </row>
    <row r="153" spans="1:5" x14ac:dyDescent="0.2">
      <c r="A153" s="30"/>
      <c r="B153" s="28"/>
      <c r="C153" s="28"/>
      <c r="D153" s="28"/>
    </row>
    <row r="154" spans="1:5" x14ac:dyDescent="0.2">
      <c r="A154" s="30"/>
      <c r="B154" s="28"/>
      <c r="C154" s="28"/>
      <c r="D154" s="28"/>
    </row>
    <row r="155" spans="1:5" x14ac:dyDescent="0.2">
      <c r="A155" s="30"/>
      <c r="B155" s="28"/>
      <c r="C155" s="28"/>
      <c r="D155" s="28"/>
    </row>
    <row r="156" spans="1:5" x14ac:dyDescent="0.2">
      <c r="A156" s="30"/>
      <c r="B156" s="28"/>
      <c r="C156" s="28"/>
      <c r="D156" s="28"/>
    </row>
    <row r="157" spans="1:5" x14ac:dyDescent="0.2">
      <c r="A157" s="30"/>
      <c r="B157" s="28"/>
      <c r="C157" s="28"/>
      <c r="D157" s="28"/>
    </row>
    <row r="158" spans="1:5" x14ac:dyDescent="0.2">
      <c r="A158" s="30"/>
      <c r="B158" s="28"/>
      <c r="C158" s="28"/>
      <c r="D158" s="28"/>
    </row>
    <row r="159" spans="1:5" x14ac:dyDescent="0.2">
      <c r="A159" s="30"/>
      <c r="B159" s="28"/>
      <c r="C159" s="28"/>
      <c r="D159" s="28"/>
    </row>
    <row r="160" spans="1:5" x14ac:dyDescent="0.2">
      <c r="A160" s="30"/>
      <c r="B160" s="28"/>
      <c r="C160" s="28"/>
      <c r="D160" s="28"/>
    </row>
    <row r="161" spans="1:4" x14ac:dyDescent="0.2">
      <c r="A161" s="30"/>
      <c r="B161" s="28"/>
      <c r="C161" s="28"/>
      <c r="D161" s="28"/>
    </row>
    <row r="162" spans="1:4" x14ac:dyDescent="0.2">
      <c r="A162" s="30"/>
      <c r="B162" s="28"/>
      <c r="C162" s="28"/>
      <c r="D162" s="28"/>
    </row>
    <row r="163" spans="1:4" x14ac:dyDescent="0.2">
      <c r="A163" s="30"/>
      <c r="B163" s="28"/>
      <c r="C163" s="28"/>
      <c r="D163" s="28"/>
    </row>
  </sheetData>
  <mergeCells count="12">
    <mergeCell ref="A8:E8"/>
    <mergeCell ref="A152:D152"/>
    <mergeCell ref="A13:C13"/>
    <mergeCell ref="A138:C138"/>
    <mergeCell ref="A147:C147"/>
    <mergeCell ref="A148:C148"/>
    <mergeCell ref="B2:D2"/>
    <mergeCell ref="B3:D3"/>
    <mergeCell ref="B4:D4"/>
    <mergeCell ref="A7:E7"/>
    <mergeCell ref="A6:E6"/>
    <mergeCell ref="A1:E1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&amp;L1 July 2017 - 30 June 2018&amp;COranga Tamriki—Ministry for Children&amp;R&amp;A  &amp;P</oddFooter>
  </headerFooter>
  <rowBreaks count="3" manualBreakCount="3">
    <brk id="43" max="16383" man="1"/>
    <brk id="81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A4" zoomScaleNormal="100" workbookViewId="0">
      <selection sqref="A1:F1"/>
    </sheetView>
  </sheetViews>
  <sheetFormatPr defaultRowHeight="12.75" x14ac:dyDescent="0.2"/>
  <cols>
    <col min="1" max="1" width="27.5703125" style="11" customWidth="1"/>
    <col min="2" max="2" width="23.5703125" style="11" customWidth="1"/>
    <col min="3" max="6" width="27.5703125" style="11" customWidth="1"/>
    <col min="7" max="16384" width="9.140625" style="5"/>
  </cols>
  <sheetData>
    <row r="1" spans="1:8" s="190" customFormat="1" ht="39.6" customHeight="1" x14ac:dyDescent="0.2">
      <c r="A1" s="247" t="s">
        <v>1</v>
      </c>
      <c r="B1" s="247"/>
      <c r="C1" s="247"/>
      <c r="D1" s="247"/>
      <c r="E1" s="247"/>
      <c r="F1" s="247"/>
    </row>
    <row r="2" spans="1:8" s="190" customFormat="1" ht="36" customHeight="1" x14ac:dyDescent="0.2">
      <c r="A2" s="186" t="s">
        <v>2</v>
      </c>
      <c r="B2" s="217" t="s">
        <v>40</v>
      </c>
      <c r="C2" s="217"/>
      <c r="D2" s="217"/>
      <c r="E2" s="217"/>
      <c r="F2" s="217"/>
      <c r="G2" s="187"/>
    </row>
    <row r="3" spans="1:8" s="190" customFormat="1" ht="36" customHeight="1" x14ac:dyDescent="0.2">
      <c r="A3" s="186" t="s">
        <v>3</v>
      </c>
      <c r="B3" s="219" t="s">
        <v>42</v>
      </c>
      <c r="C3" s="220"/>
      <c r="D3" s="220"/>
      <c r="E3" s="220"/>
      <c r="F3" s="220"/>
      <c r="G3" s="189"/>
    </row>
    <row r="4" spans="1:8" s="190" customFormat="1" ht="36" customHeight="1" x14ac:dyDescent="0.2">
      <c r="A4" s="186" t="s">
        <v>4</v>
      </c>
      <c r="B4" s="248" t="s">
        <v>41</v>
      </c>
      <c r="C4" s="220"/>
      <c r="D4" s="220"/>
      <c r="E4" s="220"/>
      <c r="F4" s="220"/>
      <c r="G4" s="189"/>
    </row>
    <row r="5" spans="1:8" ht="36" customHeight="1" x14ac:dyDescent="0.2">
      <c r="A5" s="246"/>
      <c r="B5" s="246"/>
      <c r="C5" s="246"/>
      <c r="D5" s="246"/>
      <c r="E5" s="246"/>
      <c r="F5" s="246"/>
      <c r="G5" s="6"/>
    </row>
    <row r="6" spans="1:8" s="7" customFormat="1" ht="35.25" customHeight="1" x14ac:dyDescent="0.25">
      <c r="A6" s="226" t="s">
        <v>16</v>
      </c>
      <c r="B6" s="227"/>
      <c r="C6" s="227"/>
      <c r="D6" s="227"/>
      <c r="E6" s="227"/>
      <c r="F6" s="228"/>
    </row>
    <row r="7" spans="1:8" s="7" customFormat="1" ht="39.6" customHeight="1" x14ac:dyDescent="0.25">
      <c r="A7" s="249" t="s">
        <v>17</v>
      </c>
      <c r="B7" s="250"/>
      <c r="C7" s="250"/>
      <c r="D7" s="250"/>
      <c r="E7" s="250"/>
      <c r="F7" s="251"/>
    </row>
    <row r="8" spans="1:8" s="1" customFormat="1" ht="21.6" customHeight="1" x14ac:dyDescent="0.25">
      <c r="A8" s="232" t="s">
        <v>175</v>
      </c>
      <c r="B8" s="233"/>
      <c r="C8" s="191"/>
      <c r="D8" s="191"/>
      <c r="E8" s="191"/>
      <c r="F8" s="8"/>
    </row>
    <row r="9" spans="1:8" ht="24.6" customHeight="1" x14ac:dyDescent="0.2">
      <c r="A9" s="141" t="s">
        <v>0</v>
      </c>
      <c r="B9" s="24" t="s">
        <v>107</v>
      </c>
      <c r="C9" s="24" t="s">
        <v>105</v>
      </c>
      <c r="D9" s="24" t="s">
        <v>44</v>
      </c>
      <c r="E9" s="24" t="s">
        <v>106</v>
      </c>
      <c r="F9" s="142" t="s">
        <v>18</v>
      </c>
    </row>
    <row r="10" spans="1:8" ht="24.6" customHeight="1" x14ac:dyDescent="0.2">
      <c r="A10" s="243" t="s">
        <v>125</v>
      </c>
      <c r="B10" s="244"/>
      <c r="C10" s="244"/>
      <c r="D10" s="244"/>
      <c r="E10" s="244"/>
      <c r="F10" s="245"/>
      <c r="G10" s="9"/>
      <c r="H10" s="9"/>
    </row>
    <row r="11" spans="1:8" hidden="1" x14ac:dyDescent="0.2">
      <c r="A11" s="10"/>
      <c r="F11" s="12"/>
    </row>
    <row r="12" spans="1:8" s="9" customFormat="1" ht="25.5" hidden="1" customHeight="1" x14ac:dyDescent="0.2">
      <c r="A12" s="10"/>
      <c r="B12" s="11"/>
      <c r="C12" s="11"/>
      <c r="D12" s="11"/>
      <c r="E12" s="11"/>
      <c r="F12" s="12"/>
    </row>
    <row r="13" spans="1:8" ht="24.95" customHeight="1" x14ac:dyDescent="0.2">
      <c r="A13" s="13" t="s">
        <v>20</v>
      </c>
      <c r="B13" s="14">
        <f>SUM(B10:B12)</f>
        <v>0</v>
      </c>
      <c r="C13" s="138"/>
      <c r="D13" s="139"/>
      <c r="E13" s="139"/>
      <c r="F13" s="140"/>
    </row>
    <row r="34" spans="1:1" ht="17.45" customHeight="1" x14ac:dyDescent="0.2">
      <c r="A34" s="135"/>
    </row>
    <row r="63" spans="3:3" x14ac:dyDescent="0.2">
      <c r="C63" s="119"/>
    </row>
    <row r="90" spans="3:3" x14ac:dyDescent="0.2">
      <c r="C90" s="119"/>
    </row>
    <row r="91" spans="3:3" x14ac:dyDescent="0.2">
      <c r="C91" s="119"/>
    </row>
    <row r="92" spans="3:3" x14ac:dyDescent="0.2">
      <c r="C92" s="119"/>
    </row>
    <row r="93" spans="3:3" x14ac:dyDescent="0.2">
      <c r="C93" s="119"/>
    </row>
    <row r="94" spans="3:3" x14ac:dyDescent="0.2">
      <c r="C94" s="119"/>
    </row>
    <row r="96" spans="3:3" ht="13.15" customHeight="1" x14ac:dyDescent="0.2"/>
    <row r="98" ht="13.15" customHeight="1" x14ac:dyDescent="0.2"/>
    <row r="99" ht="13.15" customHeight="1" x14ac:dyDescent="0.2"/>
    <row r="104" ht="13.15" customHeight="1" x14ac:dyDescent="0.2"/>
    <row r="105" ht="13.15" customHeight="1" x14ac:dyDescent="0.2"/>
  </sheetData>
  <mergeCells count="9">
    <mergeCell ref="A10:F10"/>
    <mergeCell ref="A5:F5"/>
    <mergeCell ref="A8:B8"/>
    <mergeCell ref="A1:F1"/>
    <mergeCell ref="B2:F2"/>
    <mergeCell ref="B3:F3"/>
    <mergeCell ref="B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8" scale="82" fitToHeight="0" orientation="portrait" r:id="rId1"/>
  <headerFooter>
    <oddFooter>&amp;L1 July 2017 - 30 June 2018&amp;COranga Tamriki—Ministry for Children&amp;R&amp;A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opLeftCell="A7" zoomScaleNormal="100" workbookViewId="0">
      <selection sqref="A1:E1"/>
    </sheetView>
  </sheetViews>
  <sheetFormatPr defaultRowHeight="12.75" x14ac:dyDescent="0.2"/>
  <cols>
    <col min="1" max="5" width="27.5703125" style="3" customWidth="1"/>
    <col min="6" max="16384" width="9.140625" style="16"/>
  </cols>
  <sheetData>
    <row r="1" spans="1:7" s="188" customFormat="1" ht="39.6" customHeight="1" x14ac:dyDescent="0.2">
      <c r="A1" s="247" t="s">
        <v>1</v>
      </c>
      <c r="B1" s="247"/>
      <c r="C1" s="247"/>
      <c r="D1" s="247"/>
      <c r="E1" s="247"/>
      <c r="F1" s="15"/>
    </row>
    <row r="2" spans="1:7" s="188" customFormat="1" ht="36" customHeight="1" x14ac:dyDescent="0.2">
      <c r="A2" s="186" t="s">
        <v>2</v>
      </c>
      <c r="B2" s="217" t="s">
        <v>40</v>
      </c>
      <c r="C2" s="217"/>
      <c r="D2" s="217"/>
      <c r="E2" s="217"/>
      <c r="F2" s="187"/>
      <c r="G2" s="187"/>
    </row>
    <row r="3" spans="1:7" s="188" customFormat="1" ht="36" customHeight="1" x14ac:dyDescent="0.2">
      <c r="A3" s="186" t="s">
        <v>3</v>
      </c>
      <c r="B3" s="219" t="s">
        <v>42</v>
      </c>
      <c r="C3" s="220"/>
      <c r="D3" s="220"/>
      <c r="E3" s="220"/>
      <c r="F3" s="189"/>
      <c r="G3" s="189"/>
    </row>
    <row r="4" spans="1:7" s="188" customFormat="1" ht="36" customHeight="1" x14ac:dyDescent="0.2">
      <c r="A4" s="186" t="s">
        <v>4</v>
      </c>
      <c r="B4" s="248" t="s">
        <v>41</v>
      </c>
      <c r="C4" s="220"/>
      <c r="D4" s="220"/>
      <c r="E4" s="220"/>
      <c r="F4" s="189"/>
      <c r="G4" s="189"/>
    </row>
    <row r="5" spans="1:7" ht="36" customHeight="1" x14ac:dyDescent="0.2">
      <c r="A5" s="246"/>
      <c r="B5" s="246"/>
      <c r="C5" s="246"/>
      <c r="D5" s="246"/>
      <c r="E5" s="246"/>
      <c r="F5" s="6"/>
      <c r="G5" s="6"/>
    </row>
    <row r="6" spans="1:7" ht="36" customHeight="1" x14ac:dyDescent="0.2">
      <c r="A6" s="252" t="s">
        <v>162</v>
      </c>
      <c r="B6" s="253"/>
      <c r="C6" s="253"/>
      <c r="D6" s="253"/>
      <c r="E6" s="254"/>
    </row>
    <row r="7" spans="1:7" ht="39.6" customHeight="1" x14ac:dyDescent="0.2">
      <c r="A7" s="255" t="s">
        <v>22</v>
      </c>
      <c r="B7" s="256"/>
      <c r="C7" s="256"/>
      <c r="D7" s="256"/>
      <c r="E7" s="257"/>
      <c r="F7" s="134"/>
      <c r="G7" s="17"/>
    </row>
    <row r="8" spans="1:7" ht="21.6" customHeight="1" x14ac:dyDescent="0.2">
      <c r="A8" s="202" t="s">
        <v>23</v>
      </c>
      <c r="B8" s="203"/>
      <c r="C8" s="193"/>
      <c r="D8" s="193"/>
      <c r="E8" s="194"/>
    </row>
    <row r="9" spans="1:7" ht="25.5" x14ac:dyDescent="0.2">
      <c r="A9" s="141" t="s">
        <v>0</v>
      </c>
      <c r="B9" s="24" t="s">
        <v>163</v>
      </c>
      <c r="C9" s="24" t="s">
        <v>164</v>
      </c>
      <c r="D9" s="24" t="s">
        <v>165</v>
      </c>
      <c r="E9" s="142" t="s">
        <v>24</v>
      </c>
    </row>
    <row r="10" spans="1:7" ht="25.5" x14ac:dyDescent="0.2">
      <c r="A10" s="123">
        <v>43181</v>
      </c>
      <c r="B10" s="120" t="s">
        <v>121</v>
      </c>
      <c r="C10" s="120" t="s">
        <v>122</v>
      </c>
      <c r="D10" s="154">
        <v>0</v>
      </c>
      <c r="E10" s="121" t="s">
        <v>123</v>
      </c>
    </row>
    <row r="11" spans="1:7" hidden="1" x14ac:dyDescent="0.2">
      <c r="A11" s="19"/>
      <c r="E11" s="18"/>
    </row>
    <row r="12" spans="1:7" ht="27.95" customHeight="1" x14ac:dyDescent="0.2">
      <c r="A12" s="13" t="s">
        <v>25</v>
      </c>
      <c r="B12" s="122" t="s">
        <v>124</v>
      </c>
      <c r="C12" s="138"/>
      <c r="D12" s="153">
        <f>SUM(D10:D11)</f>
        <v>0</v>
      </c>
      <c r="E12" s="140"/>
    </row>
  </sheetData>
  <mergeCells count="7">
    <mergeCell ref="A1:E1"/>
    <mergeCell ref="B2:E2"/>
    <mergeCell ref="B3:E3"/>
    <mergeCell ref="B4:E4"/>
    <mergeCell ref="A6:E6"/>
    <mergeCell ref="A7:E7"/>
    <mergeCell ref="A5:E5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r:id="rId1"/>
  <headerFooter>
    <oddFooter>&amp;L1 July 2017 - 30 June 2018&amp;COranga Tamriki—Ministry for Children&amp;R&amp;A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G7" sqref="G7"/>
    </sheetView>
  </sheetViews>
  <sheetFormatPr defaultRowHeight="12.75" x14ac:dyDescent="0.2"/>
  <cols>
    <col min="1" max="1" width="27.5703125" style="21" customWidth="1"/>
    <col min="2" max="2" width="12.28515625" style="21" customWidth="1"/>
    <col min="3" max="3" width="37.28515625" style="21" customWidth="1"/>
    <col min="4" max="5" width="27.5703125" style="21" customWidth="1"/>
    <col min="6" max="16384" width="9.140625" style="20"/>
  </cols>
  <sheetData>
    <row r="1" spans="1:6" s="143" customFormat="1" ht="39.6" customHeight="1" x14ac:dyDescent="0.2">
      <c r="A1" s="247" t="s">
        <v>1</v>
      </c>
      <c r="B1" s="247"/>
      <c r="C1" s="247"/>
      <c r="D1" s="247"/>
      <c r="E1" s="247"/>
    </row>
    <row r="2" spans="1:6" s="143" customFormat="1" ht="36" customHeight="1" x14ac:dyDescent="0.2">
      <c r="A2" s="186" t="s">
        <v>2</v>
      </c>
      <c r="B2" s="217" t="s">
        <v>40</v>
      </c>
      <c r="C2" s="217"/>
      <c r="D2" s="217"/>
      <c r="E2" s="217"/>
    </row>
    <row r="3" spans="1:6" s="143" customFormat="1" ht="36" customHeight="1" x14ac:dyDescent="0.2">
      <c r="A3" s="186" t="s">
        <v>3</v>
      </c>
      <c r="B3" s="219" t="s">
        <v>42</v>
      </c>
      <c r="C3" s="220"/>
      <c r="D3" s="220"/>
      <c r="E3" s="220"/>
    </row>
    <row r="4" spans="1:6" s="143" customFormat="1" ht="36" customHeight="1" x14ac:dyDescent="0.2">
      <c r="A4" s="186" t="s">
        <v>4</v>
      </c>
      <c r="B4" s="248" t="s">
        <v>41</v>
      </c>
      <c r="C4" s="220"/>
      <c r="D4" s="220"/>
      <c r="E4" s="220"/>
    </row>
    <row r="5" spans="1:6" ht="36" customHeight="1" x14ac:dyDescent="0.2">
      <c r="A5" s="246"/>
      <c r="B5" s="246"/>
      <c r="C5" s="246"/>
      <c r="D5" s="246"/>
      <c r="E5" s="246"/>
    </row>
    <row r="6" spans="1:6" ht="36" customHeight="1" x14ac:dyDescent="0.2">
      <c r="A6" s="252" t="s">
        <v>27</v>
      </c>
      <c r="B6" s="253"/>
      <c r="C6" s="253"/>
      <c r="D6" s="253"/>
      <c r="E6" s="254"/>
    </row>
    <row r="7" spans="1:6" ht="39.6" customHeight="1" x14ac:dyDescent="0.2">
      <c r="A7" s="260" t="s">
        <v>26</v>
      </c>
      <c r="B7" s="261"/>
      <c r="C7" s="261"/>
      <c r="D7" s="261"/>
      <c r="E7" s="262"/>
      <c r="F7" s="133"/>
    </row>
    <row r="8" spans="1:6" ht="21.6" customHeight="1" x14ac:dyDescent="0.25">
      <c r="A8" s="258" t="s">
        <v>27</v>
      </c>
      <c r="B8" s="259"/>
      <c r="C8" s="191"/>
      <c r="D8" s="191"/>
      <c r="E8" s="192"/>
    </row>
    <row r="9" spans="1:6" s="216" customFormat="1" ht="25.5" x14ac:dyDescent="0.2">
      <c r="A9" s="141" t="s">
        <v>0</v>
      </c>
      <c r="B9" s="24" t="s">
        <v>43</v>
      </c>
      <c r="C9" s="24" t="s">
        <v>44</v>
      </c>
      <c r="D9" s="24" t="s">
        <v>45</v>
      </c>
      <c r="E9" s="142" t="s">
        <v>12</v>
      </c>
    </row>
    <row r="10" spans="1:6" s="143" customFormat="1" ht="27.6" customHeight="1" x14ac:dyDescent="0.2">
      <c r="A10" s="124" t="s">
        <v>60</v>
      </c>
      <c r="B10" s="151">
        <v>9.39</v>
      </c>
      <c r="C10" s="125" t="s">
        <v>64</v>
      </c>
      <c r="D10" s="125" t="s">
        <v>65</v>
      </c>
      <c r="E10" s="126" t="s">
        <v>28</v>
      </c>
    </row>
    <row r="11" spans="1:6" s="143" customFormat="1" ht="27.6" customHeight="1" x14ac:dyDescent="0.2">
      <c r="A11" s="124" t="s">
        <v>61</v>
      </c>
      <c r="B11" s="151">
        <v>63.1</v>
      </c>
      <c r="C11" s="125" t="s">
        <v>64</v>
      </c>
      <c r="D11" s="125" t="s">
        <v>65</v>
      </c>
      <c r="E11" s="126" t="s">
        <v>28</v>
      </c>
    </row>
    <row r="12" spans="1:6" s="143" customFormat="1" ht="27.6" customHeight="1" x14ac:dyDescent="0.2">
      <c r="A12" s="124" t="s">
        <v>62</v>
      </c>
      <c r="B12" s="151">
        <v>66.56</v>
      </c>
      <c r="C12" s="125" t="s">
        <v>64</v>
      </c>
      <c r="D12" s="125" t="s">
        <v>65</v>
      </c>
      <c r="E12" s="126" t="s">
        <v>28</v>
      </c>
    </row>
    <row r="13" spans="1:6" s="143" customFormat="1" ht="27.6" customHeight="1" x14ac:dyDescent="0.2">
      <c r="A13" s="124" t="s">
        <v>63</v>
      </c>
      <c r="B13" s="151">
        <v>62.76</v>
      </c>
      <c r="C13" s="125" t="s">
        <v>64</v>
      </c>
      <c r="D13" s="125" t="s">
        <v>65</v>
      </c>
      <c r="E13" s="126" t="s">
        <v>28</v>
      </c>
    </row>
    <row r="14" spans="1:6" s="143" customFormat="1" ht="27.6" customHeight="1" x14ac:dyDescent="0.2">
      <c r="A14" s="124" t="s">
        <v>66</v>
      </c>
      <c r="B14" s="151">
        <v>62.12</v>
      </c>
      <c r="C14" s="125" t="s">
        <v>64</v>
      </c>
      <c r="D14" s="125" t="s">
        <v>65</v>
      </c>
      <c r="E14" s="126" t="s">
        <v>28</v>
      </c>
    </row>
    <row r="15" spans="1:6" s="143" customFormat="1" ht="27.6" customHeight="1" x14ac:dyDescent="0.2">
      <c r="A15" s="124" t="s">
        <v>67</v>
      </c>
      <c r="B15" s="151">
        <v>63</v>
      </c>
      <c r="C15" s="125" t="s">
        <v>64</v>
      </c>
      <c r="D15" s="125" t="s">
        <v>65</v>
      </c>
      <c r="E15" s="126" t="s">
        <v>28</v>
      </c>
    </row>
    <row r="16" spans="1:6" s="143" customFormat="1" ht="27.6" customHeight="1" x14ac:dyDescent="0.2">
      <c r="A16" s="127" t="s">
        <v>31</v>
      </c>
      <c r="B16" s="152">
        <v>63.88</v>
      </c>
      <c r="C16" s="125" t="s">
        <v>64</v>
      </c>
      <c r="D16" s="125" t="s">
        <v>65</v>
      </c>
      <c r="E16" s="126" t="s">
        <v>28</v>
      </c>
    </row>
    <row r="17" spans="1:6" s="143" customFormat="1" ht="27.6" customHeight="1" x14ac:dyDescent="0.2">
      <c r="A17" s="124" t="s">
        <v>34</v>
      </c>
      <c r="B17" s="151">
        <v>63.78</v>
      </c>
      <c r="C17" s="125" t="s">
        <v>64</v>
      </c>
      <c r="D17" s="125" t="s">
        <v>65</v>
      </c>
      <c r="E17" s="126" t="s">
        <v>28</v>
      </c>
    </row>
    <row r="18" spans="1:6" s="143" customFormat="1" ht="27.6" customHeight="1" x14ac:dyDescent="0.2">
      <c r="A18" s="124" t="s">
        <v>37</v>
      </c>
      <c r="B18" s="151">
        <v>62.73</v>
      </c>
      <c r="C18" s="125" t="s">
        <v>64</v>
      </c>
      <c r="D18" s="125" t="s">
        <v>65</v>
      </c>
      <c r="E18" s="126" t="s">
        <v>28</v>
      </c>
    </row>
    <row r="19" spans="1:6" s="143" customFormat="1" ht="27.6" customHeight="1" x14ac:dyDescent="0.2">
      <c r="A19" s="128" t="s">
        <v>68</v>
      </c>
      <c r="B19" s="151">
        <v>66.290000000000006</v>
      </c>
      <c r="C19" s="125" t="s">
        <v>64</v>
      </c>
      <c r="D19" s="125" t="s">
        <v>65</v>
      </c>
      <c r="E19" s="126" t="s">
        <v>28</v>
      </c>
    </row>
    <row r="20" spans="1:6" s="143" customFormat="1" ht="27.6" customHeight="1" x14ac:dyDescent="0.2">
      <c r="A20" s="128" t="s">
        <v>69</v>
      </c>
      <c r="B20" s="151">
        <v>61.27</v>
      </c>
      <c r="C20" s="125" t="s">
        <v>64</v>
      </c>
      <c r="D20" s="125" t="s">
        <v>65</v>
      </c>
      <c r="E20" s="126" t="s">
        <v>28</v>
      </c>
    </row>
    <row r="21" spans="1:6" s="143" customFormat="1" ht="27.6" customHeight="1" x14ac:dyDescent="0.2">
      <c r="A21" s="144" t="s">
        <v>70</v>
      </c>
      <c r="B21" s="151">
        <v>0.17</v>
      </c>
      <c r="C21" s="125" t="s">
        <v>64</v>
      </c>
      <c r="D21" s="125" t="s">
        <v>65</v>
      </c>
      <c r="E21" s="126" t="s">
        <v>28</v>
      </c>
    </row>
    <row r="22" spans="1:6" s="143" customFormat="1" ht="27.6" customHeight="1" x14ac:dyDescent="0.2">
      <c r="A22" s="124" t="s">
        <v>68</v>
      </c>
      <c r="B22" s="151">
        <v>1000</v>
      </c>
      <c r="C22" s="145" t="s">
        <v>78</v>
      </c>
      <c r="D22" s="145" t="s">
        <v>108</v>
      </c>
      <c r="E22" s="146" t="s">
        <v>28</v>
      </c>
    </row>
    <row r="23" spans="1:6" s="143" customFormat="1" ht="25.15" customHeight="1" x14ac:dyDescent="0.2">
      <c r="A23" s="13" t="s">
        <v>29</v>
      </c>
      <c r="B23" s="150">
        <f>SUM(B10:B22)</f>
        <v>1645.05</v>
      </c>
      <c r="C23" s="147"/>
      <c r="D23" s="148"/>
      <c r="E23" s="149"/>
    </row>
    <row r="24" spans="1:6" x14ac:dyDescent="0.2">
      <c r="A24" s="181"/>
      <c r="B24" s="11"/>
      <c r="C24" s="11"/>
      <c r="D24" s="11"/>
      <c r="E24" s="11"/>
      <c r="F24" s="5"/>
    </row>
    <row r="25" spans="1:6" x14ac:dyDescent="0.2">
      <c r="A25" s="11"/>
      <c r="B25" s="11"/>
      <c r="C25" s="11"/>
      <c r="D25" s="11"/>
      <c r="E25" s="11"/>
      <c r="F25" s="5"/>
    </row>
    <row r="26" spans="1:6" x14ac:dyDescent="0.2">
      <c r="A26" s="11"/>
      <c r="B26" s="11"/>
      <c r="C26" s="11"/>
      <c r="D26" s="11"/>
      <c r="E26" s="11"/>
      <c r="F26" s="5"/>
    </row>
    <row r="27" spans="1:6" x14ac:dyDescent="0.2">
      <c r="A27" s="11"/>
      <c r="B27" s="11"/>
      <c r="C27" s="11"/>
      <c r="D27" s="11"/>
      <c r="E27" s="11"/>
      <c r="F27" s="5"/>
    </row>
    <row r="28" spans="1:6" x14ac:dyDescent="0.2">
      <c r="A28" s="11"/>
      <c r="B28" s="11"/>
      <c r="C28" s="11"/>
      <c r="D28" s="11"/>
      <c r="E28" s="11"/>
    </row>
    <row r="29" spans="1:6" x14ac:dyDescent="0.2">
      <c r="A29" s="11"/>
      <c r="B29" s="11"/>
      <c r="C29" s="11"/>
      <c r="D29" s="11" t="s">
        <v>21</v>
      </c>
      <c r="E29" s="11"/>
    </row>
    <row r="30" spans="1:6" x14ac:dyDescent="0.2">
      <c r="A30" s="11"/>
    </row>
    <row r="31" spans="1:6" x14ac:dyDescent="0.2">
      <c r="A31" s="11"/>
    </row>
    <row r="32" spans="1:6" x14ac:dyDescent="0.2">
      <c r="A32" s="11"/>
    </row>
    <row r="33" spans="1:1" x14ac:dyDescent="0.2">
      <c r="A33" s="11"/>
    </row>
  </sheetData>
  <mergeCells count="8">
    <mergeCell ref="A8:B8"/>
    <mergeCell ref="A1:E1"/>
    <mergeCell ref="B2:E2"/>
    <mergeCell ref="B3:E3"/>
    <mergeCell ref="B4:E4"/>
    <mergeCell ref="A6:E6"/>
    <mergeCell ref="A7:E7"/>
    <mergeCell ref="A5:E5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&amp;L1 July 2017 - 30 June 2018&amp;COranga Tamriki—Ministry for Children&amp;R&amp;A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</vt:lpstr>
      <vt:lpstr>Gifts </vt:lpstr>
      <vt:lpstr>Other Expenses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Siang Lim</dc:creator>
  <cp:lastModifiedBy>Erina Marwick</cp:lastModifiedBy>
  <cp:lastPrinted>2018-07-24T23:34:07Z</cp:lastPrinted>
  <dcterms:created xsi:type="dcterms:W3CDTF">2017-11-13T01:41:27Z</dcterms:created>
  <dcterms:modified xsi:type="dcterms:W3CDTF">2018-07-25T01:08:27Z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A10610744</vt:lpwstr>
  </property>
  <property fmtid="{D5CDD505-2E9C-101B-9397-08002B2CF9AE}" pid="3" name="Objective-Title">
    <vt:lpwstr>201806 CE Expense disclosure Oranga Tamariki Ministry for Children 2018</vt:lpwstr>
  </property>
  <property fmtid="{D5CDD505-2E9C-101B-9397-08002B2CF9AE}" pid="4" name="Objective-Comment">
    <vt:lpwstr/>
  </property>
  <property fmtid="{D5CDD505-2E9C-101B-9397-08002B2CF9AE}" pid="5" name="Objective-CreationStamp">
    <vt:filetime>2018-07-03T03:48:52Z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2018-07-24T23:46:52Z</vt:filetime>
  </property>
  <property fmtid="{D5CDD505-2E9C-101B-9397-08002B2CF9AE}" pid="9" name="Objective-ModificationStamp">
    <vt:filetime>2018-07-24T23:48:11Z</vt:filetime>
  </property>
  <property fmtid="{D5CDD505-2E9C-101B-9397-08002B2CF9AE}" pid="10" name="Objective-Owner">
    <vt:lpwstr>Jan Aporo</vt:lpwstr>
  </property>
  <property fmtid="{D5CDD505-2E9C-101B-9397-08002B2CF9AE}" pid="11" name="Objective-Path">
    <vt:lpwstr>Global Folder:MSD Hosted Initiatives:Oranga Tamariki, Ministry for Children:Chief Executive's Office - Oranga Tamariki, Ministry for Children:Unit Management:Budget and Finance:Expenditure:CE Expenses:SSC CE Expenses:</vt:lpwstr>
  </property>
  <property fmtid="{D5CDD505-2E9C-101B-9397-08002B2CF9AE}" pid="12" name="Objective-Parent">
    <vt:lpwstr>SSC CE Expenses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9.0</vt:lpwstr>
  </property>
  <property fmtid="{D5CDD505-2E9C-101B-9397-08002B2CF9AE}" pid="15" name="Objective-VersionNumber">
    <vt:r8>11</vt:r8>
  </property>
  <property fmtid="{D5CDD505-2E9C-101B-9397-08002B2CF9AE}" pid="16" name="Objective-VersionComment">
    <vt:lpwstr/>
  </property>
  <property fmtid="{D5CDD505-2E9C-101B-9397-08002B2CF9AE}" pid="17" name="Objective-FileNumber">
    <vt:lpwstr>06/02/01/02/16-25505</vt:lpwstr>
  </property>
  <property fmtid="{D5CDD505-2E9C-101B-9397-08002B2CF9AE}" pid="18" name="Objective-Classification">
    <vt:lpwstr>[Inherited - In Confidence]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  <property fmtid="{D5CDD505-2E9C-101B-9397-08002B2CF9AE}" pid="21" name="Objective-Email is Vaulted? [system]">
    <vt:lpwstr/>
  </property>
</Properties>
</file>